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CAMHS CCHP\Child and Family\TED\"/>
    </mc:Choice>
  </mc:AlternateContent>
  <bookViews>
    <workbookView showHorizontalScroll="0" xWindow="330" yWindow="20" windowWidth="11340" windowHeight="6540" firstSheet="2" activeTab="2"/>
  </bookViews>
  <sheets>
    <sheet name="Weight Centile Chart" sheetId="37" r:id="rId1"/>
    <sheet name="W4H Chart" sheetId="33" r:id="rId2"/>
    <sheet name="Patient Record" sheetId="1" r:id="rId3"/>
    <sheet name="Quick Reference Guide" sheetId="3" r:id="rId4"/>
    <sheet name="About W4H" sheetId="29" r:id="rId5"/>
    <sheet name="Intro (obs)" sheetId="38" r:id="rId6"/>
    <sheet name="Pulse (obs)" sheetId="39" r:id="rId7"/>
    <sheet name="HRChart (obs)" sheetId="43" r:id="rId8"/>
    <sheet name="BP (obs)" sheetId="40" r:id="rId9"/>
    <sheet name="BPChart (obs)" sheetId="45" r:id="rId10"/>
    <sheet name="CGFData" sheetId="2" state="hidden" r:id="rId11"/>
  </sheets>
  <externalReferences>
    <externalReference r:id="rId12"/>
  </externalReferences>
  <definedNames>
    <definedName name="DateofBirth">'Patient Record'!$E$11</definedName>
    <definedName name="female">CGFData!$L$7:$U$283</definedName>
    <definedName name="Import">'Patient Record'!$D$15:$F$34</definedName>
    <definedName name="male">CGFData!$A$7:$J$283</definedName>
    <definedName name="_xlnm.Print_Area" localSheetId="2">'Patient Record'!$A$1:$L$35</definedName>
    <definedName name="_xlnm.Print_Area" localSheetId="3">'Quick Reference Guide'!$B$1:$P$65</definedName>
    <definedName name="sex">'Patient Record'!$K$11</definedName>
    <definedName name="UserCentile1">'Quick Reference Guide'!$E$55</definedName>
    <definedName name="UserCentile2">'Quick Reference Guide'!$G$55</definedName>
    <definedName name="UserCentile3">'Quick Reference Guide'!$I$55</definedName>
    <definedName name="UserCentile4">'Quick Reference Guide'!$K$55</definedName>
    <definedName name="UserCentile5">'Quick Reference Guide'!$N$55</definedName>
    <definedName name="UserRef1">'Quick Reference Guide'!$E$47</definedName>
    <definedName name="UserRef2">'Quick Reference Guide'!$I$47</definedName>
    <definedName name="UserRef3">'Quick Reference Guide'!$N$47</definedName>
    <definedName name="WeightRange">'Patient Record'!$AE$15:$AE$35</definedName>
  </definedNames>
  <calcPr calcId="162913"/>
</workbook>
</file>

<file path=xl/calcChain.xml><?xml version="1.0" encoding="utf-8"?>
<calcChain xmlns="http://schemas.openxmlformats.org/spreadsheetml/2006/main">
  <c r="N8" i="40" l="1"/>
  <c r="M8" i="40"/>
  <c r="L8" i="40"/>
  <c r="K8" i="40"/>
  <c r="J8" i="40"/>
  <c r="I8" i="40"/>
  <c r="H8" i="40"/>
  <c r="G8" i="40"/>
  <c r="F8" i="40"/>
  <c r="E8" i="40"/>
  <c r="D8" i="40"/>
  <c r="C8" i="40"/>
  <c r="B8" i="40"/>
  <c r="N7" i="40"/>
  <c r="M7" i="40"/>
  <c r="L7" i="40"/>
  <c r="K7" i="40"/>
  <c r="J7" i="40"/>
  <c r="I7" i="40"/>
  <c r="H7" i="40"/>
  <c r="G7" i="40"/>
  <c r="F7" i="40"/>
  <c r="E7" i="40"/>
  <c r="D7" i="40"/>
  <c r="C7" i="40"/>
  <c r="B7" i="40"/>
  <c r="N6" i="39"/>
  <c r="M6" i="39"/>
  <c r="L6" i="39"/>
  <c r="K6" i="39"/>
  <c r="J6" i="39"/>
  <c r="I6" i="39"/>
  <c r="H6" i="39"/>
  <c r="G6" i="39"/>
  <c r="F6" i="39"/>
  <c r="E6" i="39"/>
  <c r="D6" i="39"/>
  <c r="C6" i="39"/>
  <c r="B6" i="39"/>
  <c r="B8" i="29"/>
  <c r="B10" i="29"/>
  <c r="F23" i="1"/>
  <c r="N23" i="1"/>
  <c r="F24" i="1"/>
  <c r="F25" i="1"/>
  <c r="F26" i="1"/>
  <c r="G26" i="1"/>
  <c r="F27" i="1"/>
  <c r="F28" i="1"/>
  <c r="N28" i="1"/>
  <c r="F29" i="1"/>
  <c r="G29" i="1"/>
  <c r="F30" i="1"/>
  <c r="N30" i="1"/>
  <c r="N16" i="1"/>
  <c r="AE16" i="1" s="1"/>
  <c r="O15" i="1"/>
  <c r="AK10" i="1"/>
  <c r="AL10" i="1"/>
  <c r="AM10" i="1"/>
  <c r="AN10" i="1"/>
  <c r="AO10" i="1"/>
  <c r="N17" i="1"/>
  <c r="N18" i="1"/>
  <c r="AE18" i="1" s="1"/>
  <c r="N19" i="1"/>
  <c r="AE19" i="1"/>
  <c r="N20" i="1"/>
  <c r="N21" i="1"/>
  <c r="N22" i="1"/>
  <c r="N24" i="1"/>
  <c r="N29" i="1"/>
  <c r="F31" i="1"/>
  <c r="N31" i="1"/>
  <c r="D32" i="1"/>
  <c r="F32" i="1" s="1"/>
  <c r="D33" i="1"/>
  <c r="F33" i="1" s="1"/>
  <c r="G33" i="1" s="1"/>
  <c r="D34" i="1"/>
  <c r="F34" i="1" s="1"/>
  <c r="N35" i="1"/>
  <c r="J35" i="1"/>
  <c r="AO14" i="1"/>
  <c r="AN14" i="1"/>
  <c r="AM14" i="1"/>
  <c r="AL14" i="1"/>
  <c r="AK14" i="1"/>
  <c r="N15" i="1"/>
  <c r="AE15" i="1" s="1"/>
  <c r="C7" i="1"/>
  <c r="G28" i="1"/>
  <c r="AI14" i="1"/>
  <c r="AH14" i="1"/>
  <c r="AG14" i="1"/>
  <c r="AE35" i="1"/>
  <c r="G24" i="1"/>
  <c r="G23" i="1"/>
  <c r="G22" i="1"/>
  <c r="G21" i="1"/>
  <c r="G20" i="1"/>
  <c r="G19" i="1"/>
  <c r="G18" i="1"/>
  <c r="G17" i="1"/>
  <c r="G16" i="1"/>
  <c r="G15" i="1"/>
  <c r="J22" i="1"/>
  <c r="I21" i="1"/>
  <c r="H22" i="1"/>
  <c r="G35" i="1"/>
  <c r="C6" i="3"/>
  <c r="G27" i="1"/>
  <c r="N27" i="1"/>
  <c r="H35" i="1"/>
  <c r="AE22" i="1"/>
  <c r="I22" i="1"/>
  <c r="K22" i="1"/>
  <c r="H21" i="1"/>
  <c r="J24" i="1"/>
  <c r="I35" i="1"/>
  <c r="K35" i="1"/>
  <c r="AE21" i="1"/>
  <c r="J21" i="1"/>
  <c r="J30" i="1"/>
  <c r="G25" i="1"/>
  <c r="N25" i="1"/>
  <c r="AE25" i="1"/>
  <c r="N26" i="1"/>
  <c r="H20" i="1"/>
  <c r="G31" i="1"/>
  <c r="K31" i="1"/>
  <c r="K21" i="1"/>
  <c r="G30" i="1"/>
  <c r="AE24" i="1"/>
  <c r="K24" i="1"/>
  <c r="I24" i="1"/>
  <c r="H24" i="1"/>
  <c r="H25" i="1"/>
  <c r="J25" i="1"/>
  <c r="K25" i="1"/>
  <c r="I25" i="1"/>
  <c r="I28" i="1"/>
  <c r="K26" i="1"/>
  <c r="AE26" i="1"/>
  <c r="J26" i="1"/>
  <c r="H26" i="1"/>
  <c r="I26" i="1"/>
  <c r="J23" i="1"/>
  <c r="AE23" i="1"/>
  <c r="I31" i="1"/>
  <c r="AE29" i="1"/>
  <c r="I20" i="1"/>
  <c r="K19" i="1"/>
  <c r="J19" i="1"/>
  <c r="I19" i="1"/>
  <c r="H19" i="1"/>
  <c r="J29" i="1"/>
  <c r="K29" i="1"/>
  <c r="I29" i="1"/>
  <c r="H29" i="1"/>
  <c r="J20" i="1"/>
  <c r="AE20" i="1"/>
  <c r="K20" i="1"/>
  <c r="K28" i="1"/>
  <c r="AE28" i="1"/>
  <c r="H28" i="1"/>
  <c r="J28" i="1"/>
  <c r="H27" i="1"/>
  <c r="AE27" i="1"/>
  <c r="J27" i="1"/>
  <c r="I27" i="1"/>
  <c r="K27" i="1"/>
  <c r="K30" i="1"/>
  <c r="I30" i="1"/>
  <c r="H30" i="1"/>
  <c r="AE30" i="1"/>
  <c r="H23" i="1"/>
  <c r="I23" i="1"/>
  <c r="K23" i="1"/>
  <c r="AE31" i="1"/>
  <c r="J31" i="1"/>
  <c r="H31" i="1"/>
  <c r="P15" i="1"/>
  <c r="Q15" i="1"/>
  <c r="AE17" i="1" l="1"/>
  <c r="O16" i="1"/>
  <c r="AD15" i="1"/>
  <c r="AD16" i="1" s="1"/>
  <c r="AD17" i="1" s="1"/>
  <c r="AD18" i="1" s="1"/>
  <c r="AD19" i="1" s="1"/>
  <c r="AD20" i="1" s="1"/>
  <c r="AD21" i="1" s="1"/>
  <c r="AD22" i="1" s="1"/>
  <c r="AD23" i="1" s="1"/>
  <c r="AD24" i="1" s="1"/>
  <c r="AD25" i="1" s="1"/>
  <c r="AD26" i="1" s="1"/>
  <c r="AD27" i="1" s="1"/>
  <c r="AD28" i="1" s="1"/>
  <c r="AD29" i="1" s="1"/>
  <c r="AD30" i="1" s="1"/>
  <c r="AD31" i="1" s="1"/>
  <c r="AF15" i="1"/>
  <c r="AF16" i="1" s="1"/>
  <c r="AF17" i="1" s="1"/>
  <c r="AF18" i="1" s="1"/>
  <c r="AF19" i="1" s="1"/>
  <c r="AF20" i="1" s="1"/>
  <c r="AF21" i="1" s="1"/>
  <c r="AF22" i="1" s="1"/>
  <c r="AF23" i="1" s="1"/>
  <c r="AF24" i="1" s="1"/>
  <c r="AF25" i="1" s="1"/>
  <c r="AF26" i="1" s="1"/>
  <c r="AF27" i="1" s="1"/>
  <c r="AF28" i="1" s="1"/>
  <c r="AF29" i="1" s="1"/>
  <c r="AF30" i="1" s="1"/>
  <c r="AF31" i="1" s="1"/>
  <c r="N33" i="1"/>
  <c r="I33" i="1" s="1"/>
  <c r="G34" i="1"/>
  <c r="N34" i="1"/>
  <c r="J34" i="1" s="1"/>
  <c r="R15" i="1"/>
  <c r="N32" i="1"/>
  <c r="G32" i="1"/>
  <c r="P16" i="1"/>
  <c r="Q16" i="1"/>
  <c r="R16" i="1" l="1"/>
  <c r="O17" i="1"/>
  <c r="K33" i="1"/>
  <c r="I34" i="1"/>
  <c r="J33" i="1"/>
  <c r="H33" i="1"/>
  <c r="H34" i="1"/>
  <c r="AE33" i="1"/>
  <c r="AE34" i="1"/>
  <c r="K34" i="1"/>
  <c r="I32" i="1"/>
  <c r="AF32" i="1"/>
  <c r="AF33" i="1" s="1"/>
  <c r="AF34" i="1" s="1"/>
  <c r="AF35" i="1" s="1"/>
  <c r="AE32" i="1"/>
  <c r="K32" i="1"/>
  <c r="H32" i="1"/>
  <c r="AD32" i="1"/>
  <c r="AD33" i="1" s="1"/>
  <c r="AD34" i="1" s="1"/>
  <c r="AD35" i="1" s="1"/>
  <c r="J32" i="1"/>
  <c r="Q17" i="1"/>
  <c r="V15" i="1"/>
  <c r="P17" i="1"/>
  <c r="X15" i="1"/>
  <c r="T15" i="1"/>
  <c r="AA15" i="1"/>
  <c r="U15" i="1"/>
  <c r="W15" i="1"/>
  <c r="Y16" i="1"/>
  <c r="Y15" i="1"/>
  <c r="Z15" i="1"/>
  <c r="S15" i="1"/>
  <c r="O18" i="1" l="1"/>
  <c r="R17" i="1"/>
  <c r="I15" i="1"/>
  <c r="J15" i="1"/>
  <c r="K15" i="1"/>
  <c r="H15" i="1"/>
  <c r="AN15" i="1"/>
  <c r="AL15" i="1"/>
  <c r="AM15" i="1"/>
  <c r="AK15" i="1"/>
  <c r="AO15" i="1"/>
  <c r="AH15" i="1"/>
  <c r="AI15" i="1"/>
  <c r="AG15" i="1"/>
  <c r="Z17" i="1"/>
  <c r="P18" i="1"/>
  <c r="W16" i="1"/>
  <c r="X16" i="1"/>
  <c r="S16" i="1"/>
  <c r="V16" i="1"/>
  <c r="AA16" i="1"/>
  <c r="U16" i="1"/>
  <c r="Z16" i="1"/>
  <c r="T16" i="1"/>
  <c r="Q18" i="1"/>
  <c r="I16" i="1" l="1"/>
  <c r="K17" i="1"/>
  <c r="K16" i="1"/>
  <c r="AI16" i="1"/>
  <c r="AG16" i="1"/>
  <c r="AH16" i="1"/>
  <c r="H16" i="1"/>
  <c r="J16" i="1"/>
  <c r="AL16" i="1"/>
  <c r="AN16" i="1"/>
  <c r="AM16" i="1"/>
  <c r="AO16" i="1"/>
  <c r="AK16" i="1"/>
  <c r="AI17" i="1"/>
  <c r="AG17" i="1"/>
  <c r="AH17" i="1"/>
  <c r="O19" i="1"/>
  <c r="R18" i="1"/>
  <c r="X17" i="1"/>
  <c r="Q19" i="1"/>
  <c r="Y17" i="1"/>
  <c r="U17" i="1"/>
  <c r="W17" i="1"/>
  <c r="AA17" i="1"/>
  <c r="X18" i="1"/>
  <c r="V17" i="1"/>
  <c r="S17" i="1"/>
  <c r="P19" i="1"/>
  <c r="T17" i="1"/>
  <c r="J17" i="1" l="1"/>
  <c r="H17" i="1"/>
  <c r="I17" i="1"/>
  <c r="AK17" i="1"/>
  <c r="AL17" i="1"/>
  <c r="AO17" i="1"/>
  <c r="AN17" i="1"/>
  <c r="AM17" i="1"/>
  <c r="O20" i="1"/>
  <c r="R19" i="1"/>
  <c r="Q20" i="1"/>
  <c r="V18" i="1"/>
  <c r="Y18" i="1"/>
  <c r="Z19" i="1"/>
  <c r="AA18" i="1"/>
  <c r="Z18" i="1"/>
  <c r="T18" i="1"/>
  <c r="U18" i="1"/>
  <c r="W18" i="1"/>
  <c r="S18" i="1"/>
  <c r="P20" i="1"/>
  <c r="I18" i="1" l="1"/>
  <c r="K18" i="1"/>
  <c r="J18" i="1"/>
  <c r="H18" i="1"/>
  <c r="AL18" i="1"/>
  <c r="AK18" i="1"/>
  <c r="AM18" i="1"/>
  <c r="AN18" i="1"/>
  <c r="AO18" i="1"/>
  <c r="AG18" i="1"/>
  <c r="AH18" i="1"/>
  <c r="AI18" i="1"/>
  <c r="AG19" i="1"/>
  <c r="AI19" i="1"/>
  <c r="AH19" i="1"/>
  <c r="O21" i="1"/>
  <c r="R20" i="1"/>
  <c r="Y19" i="1"/>
  <c r="U19" i="1"/>
  <c r="AA20" i="1"/>
  <c r="P21" i="1"/>
  <c r="AA19" i="1"/>
  <c r="W19" i="1"/>
  <c r="X19" i="1"/>
  <c r="Q21" i="1"/>
  <c r="V19" i="1"/>
  <c r="T19" i="1"/>
  <c r="S19" i="1"/>
  <c r="AM19" i="1" l="1"/>
  <c r="AK19" i="1"/>
  <c r="AN19" i="1"/>
  <c r="AO19" i="1"/>
  <c r="AL19" i="1"/>
  <c r="O22" i="1"/>
  <c r="R21" i="1"/>
  <c r="T20" i="1"/>
  <c r="W20" i="1"/>
  <c r="Q22" i="1"/>
  <c r="S20" i="1"/>
  <c r="U20" i="1"/>
  <c r="V20" i="1"/>
  <c r="X20" i="1"/>
  <c r="Y20" i="1"/>
  <c r="P22" i="1"/>
  <c r="Z20" i="1"/>
  <c r="U21" i="1"/>
  <c r="AK20" i="1" l="1"/>
  <c r="AG20" i="1"/>
  <c r="AH20" i="1"/>
  <c r="AI20" i="1"/>
  <c r="AO20" i="1"/>
  <c r="AN20" i="1"/>
  <c r="AL20" i="1"/>
  <c r="AM20" i="1"/>
  <c r="O23" i="1"/>
  <c r="R22" i="1"/>
  <c r="V21" i="1"/>
  <c r="T21" i="1"/>
  <c r="W21" i="1"/>
  <c r="Z21" i="1"/>
  <c r="P23" i="1"/>
  <c r="S21" i="1"/>
  <c r="AA22" i="1"/>
  <c r="Y21" i="1"/>
  <c r="X21" i="1"/>
  <c r="Q23" i="1"/>
  <c r="AA21" i="1"/>
  <c r="AK21" i="1" l="1"/>
  <c r="AG21" i="1"/>
  <c r="AH21" i="1"/>
  <c r="AI21" i="1"/>
  <c r="AL21" i="1"/>
  <c r="AN21" i="1"/>
  <c r="AO21" i="1"/>
  <c r="AM21" i="1"/>
  <c r="O24" i="1"/>
  <c r="R23" i="1"/>
  <c r="T22" i="1"/>
  <c r="Y22" i="1"/>
  <c r="P24" i="1"/>
  <c r="Q24" i="1"/>
  <c r="W22" i="1"/>
  <c r="X22" i="1"/>
  <c r="S22" i="1"/>
  <c r="U22" i="1"/>
  <c r="Z22" i="1"/>
  <c r="V22" i="1"/>
  <c r="V23" i="1"/>
  <c r="AI22" i="1" l="1"/>
  <c r="AG22" i="1"/>
  <c r="AH22" i="1"/>
  <c r="AK22" i="1"/>
  <c r="AO22" i="1"/>
  <c r="AN22" i="1"/>
  <c r="AM22" i="1"/>
  <c r="AL22" i="1"/>
  <c r="O25" i="1"/>
  <c r="R24" i="1"/>
  <c r="W23" i="1"/>
  <c r="AA23" i="1"/>
  <c r="Q25" i="1"/>
  <c r="Y23" i="1"/>
  <c r="S23" i="1"/>
  <c r="P25" i="1"/>
  <c r="T23" i="1"/>
  <c r="U23" i="1"/>
  <c r="Z23" i="1"/>
  <c r="S24" i="1"/>
  <c r="X23" i="1"/>
  <c r="AK23" i="1" l="1"/>
  <c r="AN23" i="1"/>
  <c r="AO23" i="1"/>
  <c r="AM23" i="1"/>
  <c r="AL23" i="1"/>
  <c r="AG23" i="1"/>
  <c r="AH23" i="1"/>
  <c r="AI23" i="1"/>
  <c r="O26" i="1"/>
  <c r="R25" i="1"/>
  <c r="V24" i="1"/>
  <c r="T24" i="1"/>
  <c r="Y24" i="1"/>
  <c r="S25" i="1"/>
  <c r="W24" i="1"/>
  <c r="Z24" i="1"/>
  <c r="X24" i="1"/>
  <c r="U24" i="1"/>
  <c r="AA24" i="1"/>
  <c r="Q26" i="1"/>
  <c r="P26" i="1"/>
  <c r="AK24" i="1" l="1"/>
  <c r="AM24" i="1"/>
  <c r="AN24" i="1"/>
  <c r="AL24" i="1"/>
  <c r="AO24" i="1"/>
  <c r="AG24" i="1"/>
  <c r="AH24" i="1"/>
  <c r="AI24" i="1"/>
  <c r="O27" i="1"/>
  <c r="R26" i="1"/>
  <c r="W25" i="1"/>
  <c r="AA25" i="1"/>
  <c r="V25" i="1"/>
  <c r="U26" i="1"/>
  <c r="P27" i="1"/>
  <c r="U25" i="1"/>
  <c r="Q27" i="1"/>
  <c r="Y25" i="1"/>
  <c r="T25" i="1"/>
  <c r="Z25" i="1"/>
  <c r="X25" i="1"/>
  <c r="AG25" i="1" l="1"/>
  <c r="AH25" i="1"/>
  <c r="AI25" i="1"/>
  <c r="AK25" i="1"/>
  <c r="AO25" i="1"/>
  <c r="AN25" i="1"/>
  <c r="AM25" i="1"/>
  <c r="AL25" i="1"/>
  <c r="O28" i="1"/>
  <c r="R27" i="1"/>
  <c r="P28" i="1"/>
  <c r="Q28" i="1"/>
  <c r="V26" i="1"/>
  <c r="Z26" i="1"/>
  <c r="X26" i="1"/>
  <c r="Y26" i="1"/>
  <c r="AA26" i="1"/>
  <c r="T26" i="1"/>
  <c r="S26" i="1"/>
  <c r="W26" i="1"/>
  <c r="AA27" i="1"/>
  <c r="AM26" i="1" l="1"/>
  <c r="AN26" i="1"/>
  <c r="AL26" i="1"/>
  <c r="AK26" i="1"/>
  <c r="AO26" i="1"/>
  <c r="AI26" i="1"/>
  <c r="AH26" i="1"/>
  <c r="AG26" i="1"/>
  <c r="O29" i="1"/>
  <c r="R28" i="1"/>
  <c r="S27" i="1"/>
  <c r="U27" i="1"/>
  <c r="P29" i="1"/>
  <c r="Z27" i="1"/>
  <c r="W27" i="1"/>
  <c r="X28" i="1"/>
  <c r="Y27" i="1"/>
  <c r="V27" i="1"/>
  <c r="T27" i="1"/>
  <c r="Q29" i="1"/>
  <c r="X27" i="1"/>
  <c r="AK27" i="1" l="1"/>
  <c r="AH27" i="1"/>
  <c r="AI27" i="1"/>
  <c r="AG27" i="1"/>
  <c r="AL27" i="1"/>
  <c r="AN27" i="1"/>
  <c r="AO27" i="1"/>
  <c r="AM27" i="1"/>
  <c r="O30" i="1"/>
  <c r="R29" i="1"/>
  <c r="Y28" i="1"/>
  <c r="U28" i="1"/>
  <c r="Q30" i="1"/>
  <c r="P30" i="1"/>
  <c r="T28" i="1"/>
  <c r="W28" i="1"/>
  <c r="V28" i="1"/>
  <c r="AA28" i="1"/>
  <c r="S28" i="1"/>
  <c r="U29" i="1"/>
  <c r="Z28" i="1"/>
  <c r="AH28" i="1" l="1"/>
  <c r="AI28" i="1"/>
  <c r="AG28" i="1"/>
  <c r="AK28" i="1"/>
  <c r="AL28" i="1"/>
  <c r="AN28" i="1"/>
  <c r="AO28" i="1"/>
  <c r="AM28" i="1"/>
  <c r="O31" i="1"/>
  <c r="R30" i="1"/>
  <c r="V29" i="1"/>
  <c r="W29" i="1"/>
  <c r="Y29" i="1"/>
  <c r="X29" i="1"/>
  <c r="Q31" i="1"/>
  <c r="AA29" i="1"/>
  <c r="P31" i="1"/>
  <c r="S29" i="1"/>
  <c r="Z29" i="1"/>
  <c r="S30" i="1"/>
  <c r="T29" i="1"/>
  <c r="AK29" i="1" l="1"/>
  <c r="AL29" i="1"/>
  <c r="AN29" i="1"/>
  <c r="AM29" i="1"/>
  <c r="AO29" i="1"/>
  <c r="AG29" i="1"/>
  <c r="AI29" i="1"/>
  <c r="AH29" i="1"/>
  <c r="R31" i="1"/>
  <c r="O32" i="1"/>
  <c r="Z30" i="1"/>
  <c r="AA30" i="1"/>
  <c r="V30" i="1"/>
  <c r="W30" i="1"/>
  <c r="Y30" i="1"/>
  <c r="Q32" i="1"/>
  <c r="T30" i="1"/>
  <c r="Y31" i="1"/>
  <c r="X30" i="1"/>
  <c r="U30" i="1"/>
  <c r="AK30" i="1" l="1"/>
  <c r="AI30" i="1"/>
  <c r="AG30" i="1"/>
  <c r="AH30" i="1"/>
  <c r="AO30" i="1"/>
  <c r="AM30" i="1"/>
  <c r="AN30" i="1"/>
  <c r="AL30" i="1"/>
  <c r="O33" i="1"/>
  <c r="T31" i="1"/>
  <c r="U31" i="1"/>
  <c r="W31" i="1"/>
  <c r="V31" i="1"/>
  <c r="Q33" i="1"/>
  <c r="AA31" i="1"/>
  <c r="S31" i="1"/>
  <c r="P32" i="1"/>
  <c r="Z31" i="1"/>
  <c r="X31" i="1"/>
  <c r="AG31" i="1" l="1"/>
  <c r="AI31" i="1"/>
  <c r="AH31" i="1"/>
  <c r="AK31" i="1"/>
  <c r="AN31" i="1"/>
  <c r="AO31" i="1"/>
  <c r="AM31" i="1"/>
  <c r="AL31" i="1"/>
  <c r="R32" i="1"/>
  <c r="O34" i="1"/>
  <c r="P33" i="1"/>
  <c r="P34" i="1"/>
  <c r="R33" i="1" l="1"/>
  <c r="O35" i="1"/>
  <c r="W32" i="1"/>
  <c r="AA32" i="1"/>
  <c r="Z32" i="1"/>
  <c r="X32" i="1"/>
  <c r="Y32" i="1"/>
  <c r="V32" i="1"/>
  <c r="U32" i="1"/>
  <c r="S32" i="1"/>
  <c r="Q34" i="1"/>
  <c r="T32" i="1"/>
  <c r="P35" i="1"/>
  <c r="AH32" i="1" l="1"/>
  <c r="AI32" i="1"/>
  <c r="AG32" i="1"/>
  <c r="AL32" i="1"/>
  <c r="AK32" i="1"/>
  <c r="AN32" i="1"/>
  <c r="AO32" i="1"/>
  <c r="AM32" i="1"/>
  <c r="R34" i="1"/>
  <c r="Y33" i="1"/>
  <c r="U33" i="1"/>
  <c r="V33" i="1"/>
  <c r="X33" i="1"/>
  <c r="Q35" i="1"/>
  <c r="AA33" i="1"/>
  <c r="W33" i="1"/>
  <c r="Z33" i="1"/>
  <c r="T33" i="1"/>
  <c r="S33" i="1"/>
  <c r="AM33" i="1" l="1"/>
  <c r="AO33" i="1"/>
  <c r="AN33" i="1"/>
  <c r="AK33" i="1"/>
  <c r="AL33" i="1"/>
  <c r="AG33" i="1"/>
  <c r="AI33" i="1"/>
  <c r="AH33" i="1"/>
  <c r="R35" i="1"/>
  <c r="U34" i="1"/>
  <c r="S34" i="1"/>
  <c r="T34" i="1"/>
  <c r="X34" i="1"/>
  <c r="Y34" i="1"/>
  <c r="V34" i="1"/>
  <c r="W34" i="1"/>
  <c r="AA34" i="1"/>
  <c r="Z34" i="1"/>
  <c r="AM34" i="1" l="1"/>
  <c r="AL34" i="1"/>
  <c r="AN34" i="1"/>
  <c r="AO34" i="1"/>
  <c r="AK34" i="1"/>
  <c r="AG34" i="1"/>
  <c r="AI34" i="1"/>
  <c r="AH34" i="1"/>
  <c r="AA35" i="1"/>
  <c r="U35" i="1"/>
  <c r="V35" i="1"/>
  <c r="S35" i="1"/>
  <c r="Z35" i="1"/>
  <c r="X35" i="1"/>
  <c r="T35" i="1"/>
  <c r="W35" i="1"/>
  <c r="Y35" i="1"/>
  <c r="AM35" i="1" l="1"/>
  <c r="AN35" i="1"/>
  <c r="AK35" i="1"/>
  <c r="AL35" i="1"/>
  <c r="AO35" i="1"/>
  <c r="AH35" i="1"/>
  <c r="AG35" i="1"/>
  <c r="AI35" i="1"/>
</calcChain>
</file>

<file path=xl/sharedStrings.xml><?xml version="1.0" encoding="utf-8"?>
<sst xmlns="http://schemas.openxmlformats.org/spreadsheetml/2006/main" count="139" uniqueCount="112">
  <si>
    <t>Patient name:</t>
  </si>
  <si>
    <t>Date of birth:</t>
  </si>
  <si>
    <t>Date of visit</t>
  </si>
  <si>
    <t>Weight (kg)</t>
  </si>
  <si>
    <t>Height (cm)</t>
  </si>
  <si>
    <t>BMI</t>
  </si>
  <si>
    <t>Age</t>
  </si>
  <si>
    <t>Height L</t>
  </si>
  <si>
    <t>Height M</t>
  </si>
  <si>
    <t>Height S</t>
  </si>
  <si>
    <t>Weight L</t>
  </si>
  <si>
    <t>Weight M</t>
  </si>
  <si>
    <t>Weight S</t>
  </si>
  <si>
    <t>BMI L</t>
  </si>
  <si>
    <t>BMI M</t>
  </si>
  <si>
    <t>BMI S</t>
  </si>
  <si>
    <t>Next Age</t>
  </si>
  <si>
    <t>Male</t>
  </si>
  <si>
    <t>Female</t>
  </si>
  <si>
    <t>Height (HT, cm)</t>
  </si>
  <si>
    <t>Weight (WT, kg)</t>
  </si>
  <si>
    <t>BMI (BMI, kg/m2)</t>
  </si>
  <si>
    <t>(years)</t>
  </si>
  <si>
    <t>L</t>
  </si>
  <si>
    <t>M</t>
  </si>
  <si>
    <t>S</t>
  </si>
  <si>
    <t>Interpolation</t>
  </si>
  <si>
    <t xml:space="preserve">sex: </t>
  </si>
  <si>
    <t>Complete Flag</t>
  </si>
  <si>
    <t>Actual Age</t>
  </si>
  <si>
    <t>Lookup Age</t>
  </si>
  <si>
    <t>weight</t>
  </si>
  <si>
    <t>height</t>
  </si>
  <si>
    <t>date</t>
  </si>
  <si>
    <t>Quick Reference Guide</t>
  </si>
  <si>
    <t>Installation</t>
  </si>
  <si>
    <t>Viewing W4H</t>
  </si>
  <si>
    <t xml:space="preserve">Copy W4H.xlt from the installation disk into the Templates directory of Microsoft Office using Windows  </t>
  </si>
  <si>
    <t>Getting started</t>
  </si>
  <si>
    <t>Explorer (this directory is usually c:\Program Files\Microsoft Office\Templates).  For more information</t>
  </si>
  <si>
    <t>about Microsoft Office directories or copying files, consult your Microsoft Windows Manual.</t>
  </si>
  <si>
    <r>
      <t xml:space="preserve">To create a new record, begin by starting up Excel. Select </t>
    </r>
    <r>
      <rPr>
        <i/>
        <sz val="10"/>
        <rFont val="Arial"/>
        <family val="2"/>
      </rPr>
      <t>File</t>
    </r>
    <r>
      <rPr>
        <sz val="10"/>
        <rFont val="Arial"/>
      </rPr>
      <t xml:space="preserve"> and </t>
    </r>
    <r>
      <rPr>
        <i/>
        <sz val="10"/>
        <rFont val="Arial"/>
        <family val="2"/>
      </rPr>
      <t>New</t>
    </r>
    <r>
      <rPr>
        <sz val="10"/>
        <rFont val="Arial"/>
      </rPr>
      <t>, and choose the W4H icon</t>
    </r>
  </si>
  <si>
    <t>(Note that this is template file and so opening it creates a copy of itself entitled W4H_n.XLS, where</t>
  </si>
  <si>
    <t>Entering patient records</t>
  </si>
  <si>
    <r>
      <t xml:space="preserve">To enter date of patient visit, click on the first available cell in the </t>
    </r>
    <r>
      <rPr>
        <b/>
        <sz val="10"/>
        <rFont val="Arial"/>
        <family val="2"/>
      </rPr>
      <t>Date of visit</t>
    </r>
    <r>
      <rPr>
        <sz val="10"/>
        <rFont val="Arial"/>
      </rPr>
      <t xml:space="preserve"> column. Input the </t>
    </r>
  </si>
  <si>
    <t>deselect this view before using other Excel applications).</t>
  </si>
  <si>
    <t>to input these data (note that the Height column defaults to the previous height; to input a new</t>
  </si>
  <si>
    <t>height type over the existing value). Continue inputting data in date order for further records.</t>
  </si>
  <si>
    <t>To view a chart of the patient's weight against Weight for Height ratios, click on the W4H Chart tab at</t>
  </si>
  <si>
    <t>the bottom of the screen. To change the chart scale, double click on the Y axis and select the Scale</t>
  </si>
  <si>
    <t>tab. Input new minimum and maximum values as required. For further information about modifying chart</t>
  </si>
  <si>
    <t>options, consult your Microsoft Excel manual.</t>
  </si>
  <si>
    <t>Viewing chart</t>
  </si>
  <si>
    <t>modify these, click on the boxes below and enter alternative percentage values.</t>
  </si>
  <si>
    <t>Reference Line 1</t>
  </si>
  <si>
    <t>Reference Line 2</t>
  </si>
  <si>
    <t>Reference Line 3</t>
  </si>
  <si>
    <t>Saving and exiting</t>
  </si>
  <si>
    <r>
      <t xml:space="preserve">To save a patient record, select </t>
    </r>
    <r>
      <rPr>
        <i/>
        <sz val="10"/>
        <rFont val="Arial"/>
        <family val="2"/>
      </rPr>
      <t>Save As</t>
    </r>
    <r>
      <rPr>
        <sz val="10"/>
        <rFont val="Arial"/>
      </rPr>
      <t xml:space="preserve"> from the</t>
    </r>
    <r>
      <rPr>
        <i/>
        <sz val="10"/>
        <rFont val="Arial"/>
        <family val="2"/>
      </rPr>
      <t xml:space="preserve"> File</t>
    </r>
    <r>
      <rPr>
        <sz val="10"/>
        <rFont val="Arial"/>
      </rPr>
      <t xml:space="preserve"> menu and choose an appropriate filename</t>
    </r>
  </si>
  <si>
    <t>such as patient surname or reference number. For more information about acceptable file names in</t>
  </si>
  <si>
    <t>Excel, consult your Excel manual.</t>
  </si>
  <si>
    <t>Printing</t>
  </si>
  <si>
    <r>
      <t xml:space="preserve">To print the patient record or chart, select </t>
    </r>
    <r>
      <rPr>
        <i/>
        <sz val="10"/>
        <rFont val="Arial"/>
        <family val="2"/>
      </rPr>
      <t>Print</t>
    </r>
    <r>
      <rPr>
        <sz val="10"/>
        <rFont val="Arial"/>
      </rPr>
      <t xml:space="preserve"> from the </t>
    </r>
    <r>
      <rPr>
        <i/>
        <sz val="10"/>
        <rFont val="Arial"/>
        <family val="2"/>
      </rPr>
      <t>File</t>
    </r>
    <r>
      <rPr>
        <sz val="10"/>
        <rFont val="Arial"/>
      </rPr>
      <t xml:space="preserve"> menu.</t>
    </r>
  </si>
  <si>
    <t>n is a sequential number allocated to each file). W4H prompts you to enter patient date of birth in</t>
  </si>
  <si>
    <t>or mouse to move between fields.</t>
  </si>
  <si>
    <t>Weight centile</t>
  </si>
  <si>
    <t>Height centile</t>
  </si>
  <si>
    <t>BMI centile</t>
  </si>
  <si>
    <t>Weight for height</t>
  </si>
  <si>
    <r>
      <t>visit date in the format dd/mm/yyyy. Click on the corresponding cells in the</t>
    </r>
    <r>
      <rPr>
        <b/>
        <sz val="10"/>
        <rFont val="Arial"/>
        <family val="2"/>
      </rPr>
      <t xml:space="preserve"> Weight</t>
    </r>
    <r>
      <rPr>
        <sz val="10"/>
        <rFont val="Arial"/>
      </rPr>
      <t xml:space="preserve"> and</t>
    </r>
    <r>
      <rPr>
        <b/>
        <sz val="10"/>
        <rFont val="Arial"/>
        <family val="2"/>
      </rPr>
      <t xml:space="preserve"> Height</t>
    </r>
    <r>
      <rPr>
        <sz val="10"/>
        <rFont val="Arial"/>
      </rPr>
      <t xml:space="preserve"> columns </t>
    </r>
  </si>
  <si>
    <r>
      <t xml:space="preserve">the format </t>
    </r>
    <r>
      <rPr>
        <i/>
        <sz val="10"/>
        <rFont val="Arial"/>
        <family val="2"/>
      </rPr>
      <t>dd/mm/yyyy</t>
    </r>
    <r>
      <rPr>
        <sz val="10"/>
        <rFont val="Arial"/>
        <family val="2"/>
      </rPr>
      <t xml:space="preserve">. Select the </t>
    </r>
    <r>
      <rPr>
        <i/>
        <sz val="10"/>
        <rFont val="Arial"/>
        <family val="2"/>
      </rPr>
      <t>male</t>
    </r>
    <r>
      <rPr>
        <sz val="10"/>
        <rFont val="Arial"/>
        <family val="2"/>
      </rPr>
      <t xml:space="preserve"> option from the dropdown list if necessary. Use the</t>
    </r>
    <r>
      <rPr>
        <i/>
        <sz val="10"/>
        <rFont val="Arial"/>
        <family val="2"/>
      </rPr>
      <t xml:space="preserve"> Tab</t>
    </r>
    <r>
      <rPr>
        <sz val="10"/>
        <rFont val="Arial"/>
        <family val="2"/>
      </rPr>
      <t xml:space="preserve"> key</t>
    </r>
  </si>
  <si>
    <r>
      <t xml:space="preserve">For the best view of W4H, select the </t>
    </r>
    <r>
      <rPr>
        <i/>
        <sz val="10"/>
        <rFont val="Arial"/>
        <family val="2"/>
      </rPr>
      <t>Full Screen</t>
    </r>
    <r>
      <rPr>
        <sz val="10"/>
        <rFont val="Arial"/>
      </rPr>
      <t xml:space="preserve"> option from the</t>
    </r>
    <r>
      <rPr>
        <i/>
        <sz val="10"/>
        <rFont val="Arial"/>
        <family val="2"/>
      </rPr>
      <t xml:space="preserve"> View</t>
    </r>
    <r>
      <rPr>
        <sz val="10"/>
        <rFont val="Arial"/>
      </rPr>
      <t xml:space="preserve"> menu (remember to </t>
    </r>
  </si>
  <si>
    <t xml:space="preserve">   Design and programming by Ian Frampton and Austin Wilkinson</t>
  </si>
  <si>
    <t>Changing Weight chart reference lines</t>
  </si>
  <si>
    <t>Changing W4H chart ratio lines</t>
  </si>
  <si>
    <t xml:space="preserve">Ratio lines on the W4H chart are preset to 80, 90 and 100% of expected weight for height and age. To </t>
  </si>
  <si>
    <t>Centile lines on the Weight Centile chart are preset to the 3rd, 25th, 50th, 75th and 97th centile. To</t>
  </si>
  <si>
    <t>Centile 1</t>
  </si>
  <si>
    <t>Centile 2</t>
  </si>
  <si>
    <t>Centile 3</t>
  </si>
  <si>
    <t>Centile 4</t>
  </si>
  <si>
    <t>Centile 5</t>
  </si>
  <si>
    <t>W4H Chart Data</t>
  </si>
  <si>
    <t>Weight Centile Chart Data</t>
  </si>
  <si>
    <t>User Centiles</t>
  </si>
  <si>
    <t>Version 4.23 UK</t>
  </si>
  <si>
    <t>modify these, click on the boxes below and enter alternative centile values.</t>
  </si>
  <si>
    <t>Tracking tool for physical health parameters in Eating Disorders</t>
  </si>
  <si>
    <t>This tool is based on the Junior Marsipan Risk Matrix. It is intended for the tracking of heart rate and blood pressure as a supplemental tool to assist with clinical assessment. Any data recorded in this tool should also be recorded in the clinical notes</t>
  </si>
  <si>
    <t>All dates are in the format "DD/MM/YY".</t>
  </si>
  <si>
    <t>In the "Pulse" sheet, please enter the date of assessment, the sitting and standing heart rate and if the pulse feels regular like a ticking clock. The postural change is calculated by the table. The box colour should change to show the Junior Marsipan risk level to which it would correspond, but this should be double checked.</t>
  </si>
  <si>
    <t xml:space="preserve">The heart rate data can visualised in the "HRChart" sheet. The orange line is standing pulse and the blue line is sitting pulse. The dashed green (moderate risk), amber (alert to high concern) and red (high risk) lines show the cutoffs for these risk levels in the Junior Marsipan. </t>
  </si>
  <si>
    <t>In the "BP" sheet, please enter the date of assessment, the sitting blood pressure and standing blood pressure. The postural change is calculated by the table. The box colour should change to show the Junior Marsipan risk level to which it would correspond, but this should be double checked.</t>
  </si>
  <si>
    <t>The sitting blood pressure data can visualised in the "BPChart" sheet. The blue line is systolic blood pressure and the orange line is diastolic blood pressure. The two sets of dashed green, amber and red lines show the cutoffs for these risk levels in the Junior Marsipan, the upper set of dashed lines corresponds to systolic blood pressure and the lower set corresponds to diastolic blood pressure.</t>
  </si>
  <si>
    <t>Heart Rate</t>
  </si>
  <si>
    <t>Date</t>
  </si>
  <si>
    <t>Pulse character</t>
  </si>
  <si>
    <t>Sit-Pulse</t>
  </si>
  <si>
    <t>Stand-Pulse</t>
  </si>
  <si>
    <t>Change-Pulse</t>
  </si>
  <si>
    <t>Green</t>
  </si>
  <si>
    <t>Amber</t>
  </si>
  <si>
    <t>Red</t>
  </si>
  <si>
    <t>Blood Pressure</t>
  </si>
  <si>
    <t>Sit-Systolic</t>
  </si>
  <si>
    <t>Sit-Diastolic</t>
  </si>
  <si>
    <t>Stand-Systolic</t>
  </si>
  <si>
    <t>Stand-Diastolic</t>
  </si>
  <si>
    <t>Change-Systolic</t>
  </si>
  <si>
    <t>Change-Diastolic</t>
  </si>
  <si>
    <t>Yellow</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</si>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</sst>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
    <numFmt numFmtId="166" formatCode="0.00000"/>
    <numFmt numFmtId="167" formatCode="dd/mm/yy;@"/>
  </numFmts>
  <fonts count="21">
    <font>
      <sz val="10"/>
      <name val="Arial"/>
    </font>
    <font>
      <sz val="14"/>
      <name val="Arial"/>
      <family val="2"/>
    </font>
    <font>
      <sz val="7"/>
      <name val="Geneva"/>
    </font>
    <font>
      <b/>
      <sz val="9"/>
      <name val="Geneva"/>
    </font>
    <font>
      <b/>
      <sz val="10"/>
      <name val="Arial"/>
      <family val="2"/>
    </font>
    <font>
      <sz val="10"/>
      <color indexed="8"/>
      <name val="Arial"/>
      <family val="2"/>
    </font>
    <font>
      <b/>
      <sz val="10"/>
      <color indexed="8"/>
      <name val="Arial"/>
      <family val="2"/>
    </font>
    <font>
      <b/>
      <sz val="11"/>
      <color indexed="8"/>
      <name val="Arial"/>
      <family val="2"/>
    </font>
    <font>
      <b/>
      <sz val="10"/>
      <color indexed="8"/>
      <name val="Arial"/>
      <family val="2"/>
    </font>
    <font>
      <sz val="10"/>
      <color indexed="22"/>
      <name val="Arial"/>
      <family val="2"/>
    </font>
    <font>
      <b/>
      <i/>
      <sz val="12"/>
      <name val="Arial"/>
      <family val="2"/>
    </font>
    <font>
      <i/>
      <sz val="10"/>
      <name val="Arial"/>
      <family val="2"/>
    </font>
    <font>
      <sz val="10"/>
      <name val="Arial"/>
      <family val="2"/>
    </font>
    <font>
      <sz val="10"/>
      <color indexed="8"/>
      <name val="Arial"/>
      <family val="2"/>
    </font>
    <font>
      <b/>
      <sz val="10"/>
      <color indexed="22"/>
      <name val="Arial"/>
      <family val="2"/>
    </font>
    <font>
      <sz val="11"/>
      <color theme="0"/>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b/>
      <u/>
      <sz val="11"/>
      <color theme="1"/>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22"/>
        <bgColor indexed="24"/>
      </patternFill>
    </fill>
    <fill>
      <patternFill patternType="solid">
        <fgColor indexed="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9"/>
      </right>
      <top style="thin">
        <color indexed="23"/>
      </top>
      <bottom style="thin">
        <color indexed="9"/>
      </bottom>
      <diagonal/>
    </border>
    <border>
      <left/>
      <right/>
      <top style="thin">
        <color indexed="23"/>
      </top>
      <bottom/>
      <diagonal/>
    </border>
    <border>
      <left/>
      <right/>
      <top/>
      <bottom style="thin">
        <color indexed="9"/>
      </bottom>
      <diagonal/>
    </border>
    <border>
      <left style="thin">
        <color indexed="23"/>
      </left>
      <right/>
      <top style="thin">
        <color indexed="23"/>
      </top>
      <bottom/>
      <diagonal/>
    </border>
    <border>
      <left style="thin">
        <color indexed="23"/>
      </left>
      <right/>
      <top/>
      <bottom/>
      <diagonal/>
    </border>
    <border>
      <left/>
      <right/>
      <top style="thin">
        <color indexed="55"/>
      </top>
      <bottom/>
      <diagonal/>
    </border>
    <border>
      <left/>
      <right style="thin">
        <color indexed="9"/>
      </right>
      <top style="thin">
        <color indexed="55"/>
      </top>
      <bottom/>
      <diagonal/>
    </border>
    <border>
      <left/>
      <right style="thin">
        <color indexed="9"/>
      </right>
      <top/>
      <bottom/>
      <diagonal/>
    </border>
    <border>
      <left/>
      <right style="thin">
        <color indexed="9"/>
      </right>
      <top/>
      <bottom style="thin">
        <color indexed="9"/>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9"/>
      </top>
      <bottom/>
      <diagonal/>
    </border>
    <border>
      <left style="thin">
        <color indexed="23"/>
      </left>
      <right/>
      <top style="thin">
        <color indexed="23"/>
      </top>
      <bottom style="thin">
        <color indexed="9"/>
      </bottom>
      <diagonal/>
    </border>
    <border>
      <left/>
      <right/>
      <top style="thin">
        <color indexed="23"/>
      </top>
      <bottom style="thin">
        <color indexed="9"/>
      </bottom>
      <diagonal/>
    </border>
    <border>
      <left/>
      <right style="thin">
        <color indexed="9"/>
      </right>
      <top style="thin">
        <color indexed="23"/>
      </top>
      <bottom style="thin">
        <color indexed="9"/>
      </bottom>
      <diagonal/>
    </border>
    <border>
      <left style="thick">
        <color indexed="64"/>
      </left>
      <right style="thick">
        <color indexed="64"/>
      </right>
      <top style="thick">
        <color indexed="64"/>
      </top>
      <bottom style="thick">
        <color indexed="64"/>
      </bottom>
      <diagonal/>
    </border>
    <border>
      <left style="thick">
        <color indexed="64"/>
      </left>
      <right style="double">
        <color indexed="64"/>
      </right>
      <top style="thick">
        <color indexed="64"/>
      </top>
      <bottom style="thick">
        <color indexed="64"/>
      </bottom>
      <diagonal/>
    </border>
    <border>
      <left style="double">
        <color indexed="64"/>
      </left>
      <right style="double">
        <color indexed="64"/>
      </right>
      <top style="thick">
        <color indexed="64"/>
      </top>
      <bottom style="thick">
        <color indexed="64"/>
      </bottom>
      <diagonal/>
    </border>
    <border>
      <left style="double">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style="double">
        <color indexed="64"/>
      </right>
      <top style="thick">
        <color indexed="64"/>
      </top>
      <bottom style="medium">
        <color indexed="64"/>
      </bottom>
      <diagonal/>
    </border>
    <border>
      <left style="double">
        <color indexed="64"/>
      </left>
      <right style="double">
        <color indexed="64"/>
      </right>
      <top style="thick">
        <color indexed="64"/>
      </top>
      <bottom style="medium">
        <color indexed="64"/>
      </bottom>
      <diagonal/>
    </border>
    <border>
      <left style="double">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right style="double">
        <color indexed="64"/>
      </right>
      <top style="medium">
        <color indexed="64"/>
      </top>
      <bottom style="thick">
        <color indexed="64"/>
      </bottom>
      <diagonal/>
    </border>
    <border>
      <left style="double">
        <color indexed="64"/>
      </left>
      <right style="thick">
        <color indexed="64"/>
      </right>
      <top style="medium">
        <color indexed="64"/>
      </top>
      <bottom style="thick">
        <color indexed="64"/>
      </bottom>
      <diagonal/>
    </border>
    <border>
      <left style="thick">
        <color indexed="64"/>
      </left>
      <right style="thick">
        <color indexed="64"/>
      </right>
      <top style="thick">
        <color indexed="64"/>
      </top>
      <bottom/>
      <diagonal/>
    </border>
    <border>
      <left style="thick">
        <color indexed="64"/>
      </left>
      <right style="double">
        <color indexed="64"/>
      </right>
      <top style="thick">
        <color indexed="64"/>
      </top>
      <bottom/>
      <diagonal/>
    </border>
    <border>
      <left style="double">
        <color indexed="64"/>
      </left>
      <right style="double">
        <color indexed="64"/>
      </right>
      <top style="thick">
        <color indexed="64"/>
      </top>
      <bottom/>
      <diagonal/>
    </border>
    <border>
      <left style="double">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double">
        <color indexed="64"/>
      </right>
      <top/>
      <bottom/>
      <diagonal/>
    </border>
    <border>
      <left style="double">
        <color indexed="64"/>
      </left>
      <right style="double">
        <color indexed="64"/>
      </right>
      <top/>
      <bottom/>
      <diagonal/>
    </border>
    <border>
      <left style="double">
        <color indexed="64"/>
      </left>
      <right style="thick">
        <color indexed="64"/>
      </right>
      <top/>
      <bottom/>
      <diagonal/>
    </border>
    <border>
      <left style="thick">
        <color indexed="64"/>
      </left>
      <right style="thick">
        <color indexed="64"/>
      </right>
      <top style="medium">
        <color indexed="64"/>
      </top>
      <bottom/>
      <diagonal/>
    </border>
    <border>
      <left style="thick">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thick">
        <color indexed="64"/>
      </right>
      <top style="medium">
        <color indexed="64"/>
      </top>
      <bottom/>
      <diagonal/>
    </border>
    <border>
      <left style="thick">
        <color indexed="64"/>
      </left>
      <right style="thick">
        <color indexed="64"/>
      </right>
      <top/>
      <bottom style="medium">
        <color indexed="64"/>
      </bottom>
      <diagonal/>
    </border>
    <border>
      <left style="thick">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ck">
        <color indexed="64"/>
      </right>
      <top/>
      <bottom style="medium">
        <color indexed="64"/>
      </bottom>
      <diagonal/>
    </border>
    <border>
      <left style="thick">
        <color indexed="64"/>
      </left>
      <right style="double">
        <color indexed="64"/>
      </right>
      <top style="medium">
        <color indexed="64"/>
      </top>
      <bottom style="thick">
        <color indexed="64"/>
      </bottom>
      <diagonal/>
    </border>
  </borders>
  <cellStyleXfs count="1">
    <xf numFmtId="0" fontId="0" fillId="0" borderId="0"/>
  </cellStyleXfs>
  <cellXfs count="147">
    <xf numFmtId="0" fontId="0" fillId="0" borderId="0" xfId="0"/>
    <xf numFmtId="0" fontId="2" fillId="0" borderId="0" xfId="0" applyFont="1"/>
    <xf numFmtId="0" fontId="2" fillId="0" borderId="0" xfId="0" applyFont="1" applyAlignment="1">
      <alignment horizontal="centerContinuous"/>
    </xf>
    <xf numFmtId="0" fontId="2"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Continuous"/>
    </xf>
    <xf numFmtId="0" fontId="3" fillId="0" borderId="0" xfId="0" applyFont="1" applyAlignment="1">
      <alignment horizontal="center"/>
    </xf>
    <xf numFmtId="0" fontId="3" fillId="0" borderId="0" xfId="0" applyFont="1" applyAlignment="1">
      <alignment horizontal="right"/>
    </xf>
    <xf numFmtId="0" fontId="0" fillId="2" borderId="0" xfId="0" applyFill="1"/>
    <xf numFmtId="0" fontId="0" fillId="2" borderId="0" xfId="0" applyFill="1" applyAlignment="1">
      <alignment horizontal="left"/>
    </xf>
    <xf numFmtId="0" fontId="4" fillId="2" borderId="0" xfId="0" applyFont="1" applyFill="1" applyAlignment="1">
      <alignment horizontal="right"/>
    </xf>
    <xf numFmtId="0" fontId="0" fillId="0" borderId="0" xfId="0" applyFill="1"/>
    <xf numFmtId="0" fontId="0" fillId="2" borderId="0" xfId="0" applyFill="1" applyBorder="1"/>
    <xf numFmtId="0" fontId="7" fillId="3" borderId="0" xfId="0" applyFont="1" applyFill="1" applyBorder="1" applyAlignment="1">
      <alignment horizontal="left"/>
    </xf>
    <xf numFmtId="0" fontId="6" fillId="3" borderId="0" xfId="0" applyFont="1" applyFill="1" applyBorder="1" applyAlignment="1">
      <alignment horizontal="left"/>
    </xf>
    <xf numFmtId="0" fontId="5" fillId="3" borderId="0" xfId="0" applyFont="1" applyFill="1" applyBorder="1" applyAlignment="1">
      <alignment horizontal="left"/>
    </xf>
    <xf numFmtId="0" fontId="6" fillId="3" borderId="0" xfId="0" applyFont="1" applyFill="1" applyBorder="1" applyAlignment="1">
      <alignment horizontal="center"/>
    </xf>
    <xf numFmtId="0" fontId="0" fillId="0" borderId="0" xfId="0" applyFill="1" applyAlignment="1">
      <alignment horizontal="center"/>
    </xf>
    <xf numFmtId="0" fontId="5" fillId="3" borderId="0" xfId="0" applyFont="1" applyFill="1" applyBorder="1" applyAlignment="1">
      <alignment horizontal="center"/>
    </xf>
    <xf numFmtId="0" fontId="0" fillId="2" borderId="0" xfId="0" applyFill="1" applyAlignment="1">
      <alignment horizontal="center"/>
    </xf>
    <xf numFmtId="0" fontId="0" fillId="2" borderId="0" xfId="0" applyFill="1" applyBorder="1" applyAlignment="1">
      <alignment horizontal="center"/>
    </xf>
    <xf numFmtId="0" fontId="4" fillId="2" borderId="0" xfId="0" applyFont="1" applyFill="1" applyAlignment="1">
      <alignment horizontal="center"/>
    </xf>
    <xf numFmtId="0" fontId="0" fillId="2" borderId="0" xfId="0" applyFont="1" applyFill="1" applyBorder="1" applyAlignment="1"/>
    <xf numFmtId="0" fontId="5" fillId="2" borderId="0" xfId="0" applyFont="1" applyFill="1" applyBorder="1" applyAlignment="1">
      <alignment horizontal="left"/>
    </xf>
    <xf numFmtId="0" fontId="4" fillId="2" borderId="0" xfId="0" applyFont="1" applyFill="1" applyBorder="1" applyAlignment="1">
      <alignment horizontal="right"/>
    </xf>
    <xf numFmtId="0" fontId="9" fillId="3" borderId="0" xfId="0" applyFont="1" applyFill="1" applyBorder="1" applyAlignment="1">
      <alignment horizontal="center"/>
    </xf>
    <xf numFmtId="0" fontId="10" fillId="2" borderId="0" xfId="0" applyFont="1" applyFill="1" applyAlignment="1">
      <alignment horizontal="right"/>
    </xf>
    <xf numFmtId="0" fontId="4" fillId="2" borderId="0" xfId="0" applyFont="1" applyFill="1"/>
    <xf numFmtId="0" fontId="12" fillId="2" borderId="0" xfId="0" applyFont="1" applyFill="1"/>
    <xf numFmtId="0" fontId="4" fillId="2" borderId="0" xfId="0" applyFont="1" applyFill="1" applyBorder="1" applyAlignment="1" applyProtection="1">
      <alignment horizontal="center"/>
    </xf>
    <xf numFmtId="0" fontId="0" fillId="0" borderId="1" xfId="0" applyFill="1" applyBorder="1" applyProtection="1">
      <protection locked="0"/>
    </xf>
    <xf numFmtId="2" fontId="5" fillId="2" borderId="0" xfId="0" applyNumberFormat="1" applyFont="1" applyFill="1" applyBorder="1" applyAlignment="1">
      <alignment horizontal="center"/>
    </xf>
    <xf numFmtId="49" fontId="5" fillId="3" borderId="2" xfId="0" applyNumberFormat="1" applyFont="1" applyFill="1" applyBorder="1" applyAlignment="1" applyProtection="1">
      <protection locked="0"/>
    </xf>
    <xf numFmtId="2" fontId="13" fillId="3" borderId="3" xfId="0" applyNumberFormat="1" applyFont="1" applyFill="1" applyBorder="1" applyAlignment="1" applyProtection="1">
      <alignment horizontal="right"/>
      <protection locked="0"/>
    </xf>
    <xf numFmtId="2" fontId="13" fillId="3" borderId="0" xfId="0" applyNumberFormat="1" applyFont="1" applyFill="1" applyBorder="1" applyAlignment="1" applyProtection="1">
      <alignment horizontal="right"/>
      <protection locked="0"/>
    </xf>
    <xf numFmtId="2" fontId="13" fillId="3" borderId="4" xfId="0" applyNumberFormat="1" applyFont="1" applyFill="1" applyBorder="1" applyAlignment="1" applyProtection="1">
      <alignment horizontal="right"/>
      <protection locked="0"/>
    </xf>
    <xf numFmtId="0" fontId="8" fillId="3" borderId="0" xfId="0" applyFont="1" applyFill="1" applyBorder="1" applyAlignment="1">
      <alignment horizontal="left" vertical="top" wrapText="1"/>
    </xf>
    <xf numFmtId="0" fontId="6" fillId="3" borderId="0" xfId="0" applyFont="1" applyFill="1" applyBorder="1" applyAlignment="1">
      <alignment horizontal="right" vertical="top" wrapText="1"/>
    </xf>
    <xf numFmtId="14" fontId="13" fillId="3" borderId="6" xfId="0" applyNumberFormat="1" applyFont="1" applyFill="1" applyBorder="1" applyAlignment="1" applyProtection="1">
      <alignment horizontal="left"/>
      <protection locked="0"/>
    </xf>
    <xf numFmtId="2" fontId="13" fillId="3" borderId="7" xfId="0" applyNumberFormat="1" applyFont="1" applyFill="1" applyBorder="1" applyAlignment="1" applyProtection="1">
      <alignment horizontal="right"/>
    </xf>
    <xf numFmtId="2" fontId="13" fillId="3" borderId="8" xfId="0" applyNumberFormat="1" applyFont="1" applyFill="1" applyBorder="1" applyAlignment="1" applyProtection="1">
      <alignment horizontal="right"/>
    </xf>
    <xf numFmtId="2" fontId="13" fillId="3" borderId="0" xfId="0" applyNumberFormat="1" applyFont="1" applyFill="1" applyBorder="1" applyAlignment="1" applyProtection="1">
      <alignment horizontal="right"/>
    </xf>
    <xf numFmtId="2" fontId="13" fillId="3" borderId="9" xfId="0" applyNumberFormat="1" applyFont="1" applyFill="1" applyBorder="1" applyAlignment="1" applyProtection="1">
      <alignment horizontal="right"/>
    </xf>
    <xf numFmtId="2" fontId="13" fillId="3" borderId="4" xfId="0" applyNumberFormat="1" applyFont="1" applyFill="1" applyBorder="1" applyAlignment="1" applyProtection="1">
      <alignment horizontal="right"/>
    </xf>
    <xf numFmtId="2" fontId="13" fillId="3" borderId="10" xfId="0" applyNumberFormat="1" applyFont="1" applyFill="1" applyBorder="1" applyAlignment="1" applyProtection="1">
      <alignment horizontal="right"/>
    </xf>
    <xf numFmtId="0" fontId="1" fillId="0" borderId="11" xfId="0" applyFont="1" applyFill="1" applyBorder="1" applyAlignment="1">
      <alignment horizontal="left"/>
    </xf>
    <xf numFmtId="0" fontId="0" fillId="0" borderId="12" xfId="0" applyFill="1" applyBorder="1"/>
    <xf numFmtId="0" fontId="0" fillId="0" borderId="13" xfId="0" applyFill="1" applyBorder="1" applyAlignment="1">
      <alignment horizontal="left"/>
    </xf>
    <xf numFmtId="0" fontId="0" fillId="0" borderId="0" xfId="0" applyFill="1" applyBorder="1"/>
    <xf numFmtId="0" fontId="0" fillId="0" borderId="14" xfId="0" applyFill="1" applyBorder="1"/>
    <xf numFmtId="0" fontId="0" fillId="0" borderId="13" xfId="0" applyFill="1" applyBorder="1"/>
    <xf numFmtId="0" fontId="0" fillId="0" borderId="15" xfId="0" applyFill="1" applyBorder="1"/>
    <xf numFmtId="0" fontId="0" fillId="0" borderId="16" xfId="0" applyFill="1" applyBorder="1"/>
    <xf numFmtId="0" fontId="0" fillId="0" borderId="13" xfId="0" applyFont="1" applyFill="1" applyBorder="1" applyAlignment="1"/>
    <xf numFmtId="0" fontId="0" fillId="0" borderId="17" xfId="0" applyFont="1" applyFill="1" applyBorder="1" applyAlignment="1"/>
    <xf numFmtId="0" fontId="12" fillId="0" borderId="18" xfId="0" applyFont="1" applyFill="1" applyBorder="1" applyAlignment="1">
      <alignment horizontal="right"/>
    </xf>
    <xf numFmtId="0" fontId="1" fillId="0" borderId="19" xfId="0" applyFont="1" applyFill="1" applyBorder="1" applyAlignment="1">
      <alignment horizontal="left"/>
    </xf>
    <xf numFmtId="0" fontId="0" fillId="0" borderId="20" xfId="0" applyFill="1" applyBorder="1"/>
    <xf numFmtId="0" fontId="12" fillId="0" borderId="21" xfId="0" applyFont="1" applyFill="1" applyBorder="1" applyAlignment="1">
      <alignment horizontal="right"/>
    </xf>
    <xf numFmtId="0" fontId="0" fillId="0" borderId="22" xfId="0" applyFill="1" applyBorder="1" applyAlignment="1">
      <alignment horizontal="left"/>
    </xf>
    <xf numFmtId="0" fontId="0" fillId="0" borderId="23" xfId="0" applyFill="1" applyBorder="1"/>
    <xf numFmtId="0" fontId="0" fillId="0" borderId="22" xfId="0" applyFill="1" applyBorder="1"/>
    <xf numFmtId="0" fontId="0" fillId="0" borderId="24" xfId="0" applyFont="1" applyFill="1" applyBorder="1" applyAlignment="1"/>
    <xf numFmtId="0" fontId="0" fillId="0" borderId="25" xfId="0" applyFill="1" applyBorder="1"/>
    <xf numFmtId="0" fontId="0" fillId="0" borderId="26" xfId="0" applyFill="1" applyBorder="1"/>
    <xf numFmtId="0" fontId="0" fillId="0" borderId="15" xfId="0" applyFont="1" applyFill="1" applyBorder="1" applyAlignment="1"/>
    <xf numFmtId="0" fontId="9" fillId="0" borderId="0" xfId="0" applyFont="1" applyFill="1"/>
    <xf numFmtId="0" fontId="9" fillId="0" borderId="0" xfId="0" applyFont="1" applyFill="1" applyAlignment="1">
      <alignment horizontal="center" vertical="center" wrapText="1"/>
    </xf>
    <xf numFmtId="0" fontId="0" fillId="0" borderId="13" xfId="0" applyFill="1" applyBorder="1" applyAlignment="1"/>
    <xf numFmtId="14" fontId="5" fillId="2" borderId="27" xfId="0" applyNumberFormat="1" applyFont="1" applyFill="1" applyBorder="1" applyAlignment="1"/>
    <xf numFmtId="0" fontId="9" fillId="2" borderId="0" xfId="0" applyFont="1" applyFill="1"/>
    <xf numFmtId="0" fontId="9" fillId="2" borderId="0" xfId="0" applyFont="1" applyFill="1" applyProtection="1">
      <protection hidden="1"/>
    </xf>
    <xf numFmtId="0" fontId="9" fillId="2" borderId="12" xfId="0" applyFont="1" applyFill="1" applyBorder="1"/>
    <xf numFmtId="0" fontId="9" fillId="2" borderId="0" xfId="0" applyFont="1" applyFill="1" applyBorder="1"/>
    <xf numFmtId="0" fontId="9" fillId="2" borderId="14" xfId="0" applyFont="1" applyFill="1" applyBorder="1"/>
    <xf numFmtId="0" fontId="9" fillId="2" borderId="15" xfId="0" applyFont="1" applyFill="1" applyBorder="1"/>
    <xf numFmtId="0" fontId="9" fillId="2" borderId="16" xfId="0" applyFont="1" applyFill="1" applyBorder="1"/>
    <xf numFmtId="0" fontId="14" fillId="3" borderId="0" xfId="0" applyFont="1" applyFill="1" applyBorder="1" applyAlignment="1">
      <alignment horizontal="center"/>
    </xf>
    <xf numFmtId="0" fontId="9" fillId="3" borderId="0" xfId="0" applyFont="1" applyFill="1" applyBorder="1" applyAlignment="1"/>
    <xf numFmtId="0" fontId="9" fillId="2" borderId="0" xfId="0" applyFont="1" applyFill="1" applyAlignment="1">
      <alignment horizontal="center" vertical="center" wrapText="1"/>
    </xf>
    <xf numFmtId="0" fontId="9" fillId="2" borderId="0" xfId="0" applyFont="1" applyFill="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9" fillId="2" borderId="0" xfId="0" applyFont="1" applyFill="1" applyAlignment="1">
      <alignment horizontal="left" vertical="center"/>
    </xf>
    <xf numFmtId="0" fontId="9" fillId="2" borderId="0" xfId="0" applyFont="1" applyFill="1" applyBorder="1" applyProtection="1"/>
    <xf numFmtId="2" fontId="9" fillId="2" borderId="0" xfId="0" applyNumberFormat="1" applyFont="1" applyFill="1" applyProtection="1">
      <protection hidden="1"/>
    </xf>
    <xf numFmtId="164" fontId="9" fillId="2" borderId="0" xfId="0" applyNumberFormat="1" applyFont="1" applyFill="1" applyProtection="1">
      <protection hidden="1"/>
    </xf>
    <xf numFmtId="166" fontId="9" fillId="2" borderId="0" xfId="0" applyNumberFormat="1" applyFont="1" applyFill="1" applyProtection="1">
      <protection hidden="1"/>
    </xf>
    <xf numFmtId="1" fontId="9" fillId="2" borderId="0" xfId="0" applyNumberFormat="1" applyFont="1" applyFill="1" applyProtection="1">
      <protection hidden="1"/>
    </xf>
    <xf numFmtId="165" fontId="9" fillId="2" borderId="0" xfId="0" applyNumberFormat="1" applyFont="1" applyFill="1" applyProtection="1">
      <protection hidden="1"/>
    </xf>
    <xf numFmtId="14" fontId="9" fillId="2" borderId="0" xfId="0" applyNumberFormat="1" applyFont="1" applyFill="1" applyProtection="1">
      <protection hidden="1"/>
    </xf>
    <xf numFmtId="0" fontId="9" fillId="2" borderId="0" xfId="0" applyNumberFormat="1" applyFont="1" applyFill="1" applyProtection="1">
      <protection hidden="1"/>
    </xf>
    <xf numFmtId="0" fontId="9" fillId="0" borderId="0" xfId="0" applyFont="1" applyFill="1" applyProtection="1">
      <protection hidden="1"/>
    </xf>
    <xf numFmtId="0" fontId="0" fillId="4" borderId="1" xfId="0" applyFill="1" applyBorder="1" applyProtection="1">
      <protection locked="0"/>
    </xf>
    <xf numFmtId="0" fontId="18" fillId="0" borderId="0" xfId="0" applyFont="1"/>
    <xf numFmtId="0" fontId="0" fillId="0" borderId="0" xfId="0" applyAlignment="1">
      <alignment horizontal="left" wrapText="1"/>
    </xf>
    <xf numFmtId="0" fontId="0" fillId="0" borderId="0" xfId="0" applyAlignment="1">
      <alignment wrapText="1"/>
    </xf>
    <xf numFmtId="0" fontId="19" fillId="0" borderId="0" xfId="0" applyFont="1"/>
    <xf numFmtId="0" fontId="16" fillId="0" borderId="31" xfId="0" applyFont="1" applyBorder="1"/>
    <xf numFmtId="167" fontId="16" fillId="0" borderId="32" xfId="0" applyNumberFormat="1" applyFont="1" applyBorder="1" applyProtection="1">
      <protection locked="0"/>
    </xf>
    <xf numFmtId="167" fontId="16" fillId="0" borderId="33" xfId="0" applyNumberFormat="1" applyFont="1" applyBorder="1" applyProtection="1">
      <protection locked="0"/>
    </xf>
    <xf numFmtId="167" fontId="16" fillId="0" borderId="34" xfId="0" applyNumberFormat="1" applyFont="1" applyBorder="1" applyProtection="1">
      <protection locked="0"/>
    </xf>
    <xf numFmtId="0" fontId="0" fillId="0" borderId="35" xfId="0" applyBorder="1"/>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0" fillId="0" borderId="39" xfId="0" applyBorder="1"/>
    <xf numFmtId="0" fontId="0" fillId="0" borderId="40" xfId="0" applyBorder="1" applyProtection="1">
      <protection locked="0"/>
    </xf>
    <xf numFmtId="0" fontId="0" fillId="0" borderId="41" xfId="0" applyBorder="1" applyProtection="1">
      <protection locked="0"/>
    </xf>
    <xf numFmtId="0" fontId="0" fillId="0" borderId="42" xfId="0" applyBorder="1" applyProtection="1">
      <protection locked="0"/>
    </xf>
    <xf numFmtId="0" fontId="0" fillId="0" borderId="43" xfId="0" applyFill="1" applyBorder="1"/>
    <xf numFmtId="0" fontId="0" fillId="0" borderId="44" xfId="0" applyBorder="1"/>
    <xf numFmtId="0" fontId="0" fillId="0" borderId="45" xfId="0" applyBorder="1"/>
    <xf numFmtId="0" fontId="15" fillId="0" borderId="0" xfId="0" applyFont="1"/>
    <xf numFmtId="0" fontId="20" fillId="0" borderId="0" xfId="0" applyFont="1"/>
    <xf numFmtId="0" fontId="0" fillId="0" borderId="46" xfId="0" applyBorder="1"/>
    <xf numFmtId="0" fontId="20" fillId="0" borderId="47" xfId="0" applyFont="1" applyBorder="1" applyProtection="1">
      <protection locked="0"/>
    </xf>
    <xf numFmtId="0" fontId="20" fillId="0" borderId="48" xfId="0" applyFont="1" applyBorder="1" applyProtection="1">
      <protection locked="0"/>
    </xf>
    <xf numFmtId="0" fontId="20" fillId="0" borderId="49" xfId="0" applyFont="1" applyBorder="1" applyProtection="1">
      <protection locked="0"/>
    </xf>
    <xf numFmtId="0" fontId="0" fillId="0" borderId="50" xfId="0" applyBorder="1"/>
    <xf numFmtId="0" fontId="20" fillId="0" borderId="51" xfId="0" applyFont="1" applyBorder="1" applyProtection="1">
      <protection locked="0"/>
    </xf>
    <xf numFmtId="0" fontId="20" fillId="0" borderId="52" xfId="0" applyFont="1" applyBorder="1" applyProtection="1">
      <protection locked="0"/>
    </xf>
    <xf numFmtId="0" fontId="20" fillId="0" borderId="53" xfId="0" applyFont="1" applyBorder="1" applyProtection="1">
      <protection locked="0"/>
    </xf>
    <xf numFmtId="0" fontId="0" fillId="0" borderId="54" xfId="0" applyBorder="1"/>
    <xf numFmtId="0" fontId="0" fillId="0" borderId="55" xfId="0" applyBorder="1" applyProtection="1">
      <protection locked="0"/>
    </xf>
    <xf numFmtId="0" fontId="0" fillId="0" borderId="56" xfId="0" applyBorder="1" applyProtection="1">
      <protection locked="0"/>
    </xf>
    <xf numFmtId="0" fontId="0" fillId="0" borderId="57" xfId="0" applyBorder="1" applyProtection="1">
      <protection locked="0"/>
    </xf>
    <xf numFmtId="0" fontId="0" fillId="0" borderId="58" xfId="0" applyBorder="1"/>
    <xf numFmtId="0" fontId="0" fillId="0" borderId="59" xfId="0" applyBorder="1" applyProtection="1">
      <protection locked="0"/>
    </xf>
    <xf numFmtId="0" fontId="0" fillId="0" borderId="60" xfId="0" applyBorder="1" applyProtection="1">
      <protection locked="0"/>
    </xf>
    <xf numFmtId="0" fontId="0" fillId="0" borderId="61" xfId="0" applyBorder="1" applyProtection="1">
      <protection locked="0"/>
    </xf>
    <xf numFmtId="0" fontId="0" fillId="0" borderId="58" xfId="0" applyBorder="1" applyProtection="1"/>
    <xf numFmtId="0" fontId="0" fillId="0" borderId="59" xfId="0" applyBorder="1" applyProtection="1"/>
    <xf numFmtId="0" fontId="0" fillId="0" borderId="42" xfId="0" applyBorder="1" applyProtection="1"/>
    <xf numFmtId="0" fontId="0" fillId="0" borderId="43" xfId="0" applyBorder="1" applyProtection="1"/>
    <xf numFmtId="0" fontId="0" fillId="0" borderId="62" xfId="0" applyBorder="1" applyProtection="1"/>
    <xf numFmtId="0" fontId="0" fillId="0" borderId="45" xfId="0" applyBorder="1" applyProtection="1"/>
    <xf numFmtId="0" fontId="15" fillId="0" borderId="0" xfId="0" applyFont="1" applyProtection="1"/>
    <xf numFmtId="0" fontId="17" fillId="0" borderId="0" xfId="0" applyFont="1"/>
    <xf numFmtId="2" fontId="5" fillId="3" borderId="3" xfId="0" applyNumberFormat="1" applyFont="1" applyFill="1" applyBorder="1" applyAlignment="1" applyProtection="1">
      <alignment horizontal="right"/>
      <protection locked="0"/>
    </xf>
    <xf numFmtId="14" fontId="5" fillId="3" borderId="5" xfId="0" applyNumberFormat="1" applyFont="1" applyFill="1" applyBorder="1" applyAlignment="1" applyProtection="1">
      <alignment horizontal="left"/>
      <protection locked="0"/>
    </xf>
    <xf numFmtId="14" fontId="5" fillId="3" borderId="6" xfId="0" applyNumberFormat="1" applyFont="1" applyFill="1" applyBorder="1" applyAlignment="1" applyProtection="1">
      <alignment horizontal="left"/>
      <protection locked="0"/>
    </xf>
    <xf numFmtId="0" fontId="5" fillId="3" borderId="28" xfId="0" applyFont="1" applyFill="1" applyBorder="1" applyAlignment="1" applyProtection="1">
      <protection locked="0"/>
    </xf>
    <xf numFmtId="0" fontId="5" fillId="3" borderId="29" xfId="0" applyFont="1" applyFill="1" applyBorder="1" applyAlignment="1" applyProtection="1">
      <protection locked="0"/>
    </xf>
    <xf numFmtId="0" fontId="5" fillId="3" borderId="30" xfId="0" applyFont="1" applyFill="1" applyBorder="1" applyAlignment="1" applyProtection="1">
      <protection locked="0"/>
    </xf>
    <xf numFmtId="14" fontId="5" fillId="3" borderId="28" xfId="0" applyNumberFormat="1" applyFont="1" applyFill="1" applyBorder="1" applyAlignment="1" applyProtection="1">
      <alignment horizontal="left"/>
      <protection locked="0"/>
    </xf>
    <xf numFmtId="14" fontId="5" fillId="3" borderId="30" xfId="0" applyNumberFormat="1" applyFont="1" applyFill="1" applyBorder="1" applyAlignment="1" applyProtection="1">
      <alignment horizontal="left"/>
      <protection locked="0"/>
    </xf>
    <xf numFmtId="0" fontId="0" fillId="0" borderId="0" xfId="0" applyAlignment="1">
      <alignment horizontal="left" wrapText="1"/>
    </xf>
  </cellXfs>
  <cellStyles count="1">
    <cellStyle name="Normal" xfId="0" builtinId="0"/>
  </cellStyles>
  <dxfs count="21">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auto="1"/>
      </font>
      <fill>
        <patternFill patternType="none">
          <fgColor auto="1"/>
          <bgColor auto="1"/>
        </patternFill>
      </fill>
    </dxf>
    <dxf>
      <font>
        <color auto="1"/>
      </font>
      <fill>
        <patternFill patternType="none">
          <bgColor auto="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ED7D31"/>
      <color rgb="FFFFC000"/>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theme" Target="theme/theme1.xml"/><Relationship Id="rId3" Type="http://schemas.openxmlformats.org/officeDocument/2006/relationships/worksheet" Target="worksheets/sheet1.xml"/><Relationship Id="rId7" Type="http://schemas.openxmlformats.org/officeDocument/2006/relationships/worksheet" Target="worksheets/sheet5.xml"/><Relationship Id="rId12" Type="http://schemas.openxmlformats.org/officeDocument/2006/relationships/externalLink" Target="externalLinks/externalLink1.xml"/><Relationship Id="rId2" Type="http://schemas.openxmlformats.org/officeDocument/2006/relationships/chartsheet" Target="chartsheets/sheet2.xml"/><Relationship Id="rId16" Type="http://schemas.openxmlformats.org/officeDocument/2006/relationships/calcChain" Target="calcChain.xml"/><Relationship Id="rId1" Type="http://schemas.openxmlformats.org/officeDocument/2006/relationships/chartsheet" Target="chartsheets/sheet1.xml"/><Relationship Id="rId6" Type="http://schemas.openxmlformats.org/officeDocument/2006/relationships/worksheet" Target="worksheets/sheet4.xml"/><Relationship Id="rId11" Type="http://schemas.openxmlformats.org/officeDocument/2006/relationships/worksheet" Target="worksheets/sheet7.xml"/><Relationship Id="rId5" Type="http://schemas.openxmlformats.org/officeDocument/2006/relationships/worksheet" Target="worksheets/sheet3.xml"/><Relationship Id="rId15" Type="http://schemas.openxmlformats.org/officeDocument/2006/relationships/sharedStrings" Target="sharedStrings.xml"/><Relationship Id="rId10" Type="http://schemas.openxmlformats.org/officeDocument/2006/relationships/chartsheet" Target="chartsheets/sheet4.xml"/><Relationship Id="rId4" Type="http://schemas.openxmlformats.org/officeDocument/2006/relationships/worksheet" Target="worksheets/sheet2.xml"/><Relationship Id="rId9" Type="http://schemas.openxmlformats.org/officeDocument/2006/relationships/worksheet" Target="worksheets/sheet6.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GB"/>
              <a:t>Weight centile chart</a:t>
            </a:r>
          </a:p>
        </c:rich>
      </c:tx>
      <c:layout>
        <c:manualLayout>
          <c:xMode val="edge"/>
          <c:yMode val="edge"/>
          <c:x val="0.42502578482037567"/>
          <c:y val="2.0338983050847456E-2"/>
        </c:manualLayout>
      </c:layout>
      <c:overlay val="0"/>
      <c:spPr>
        <a:noFill/>
        <a:ln w="25400">
          <a:noFill/>
        </a:ln>
      </c:spPr>
    </c:title>
    <c:autoTitleDeleted val="0"/>
    <c:plotArea>
      <c:layout>
        <c:manualLayout>
          <c:layoutTarget val="inner"/>
          <c:xMode val="edge"/>
          <c:yMode val="edge"/>
          <c:x val="5.7911065149948295E-2"/>
          <c:y val="0.11864406779661017"/>
          <c:w val="0.8407445708376422"/>
          <c:h val="0.70677966101694911"/>
        </c:manualLayout>
      </c:layout>
      <c:lineChart>
        <c:grouping val="standard"/>
        <c:varyColors val="0"/>
        <c:ser>
          <c:idx val="0"/>
          <c:order val="0"/>
          <c:tx>
            <c:strRef>
              <c:f>'Patient Record'!$AK$14</c:f>
              <c:strCache>
                <c:ptCount val="1"/>
                <c:pt idx="0">
                  <c:v>Centile 3</c:v>
                </c:pt>
              </c:strCache>
            </c:strRef>
          </c:tx>
          <c:spPr>
            <a:ln w="12700">
              <a:solidFill>
                <a:srgbClr val="800080"/>
              </a:solidFill>
              <a:prstDash val="solid"/>
            </a:ln>
          </c:spPr>
          <c:marker>
            <c:symbol val="none"/>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Record'!$AK$15:$AK$35</c:f>
              <c:numCache>
                <c:formatCode>General</c:formatCode>
                <c:ptCount val="21"/>
                <c:pt idx="0">
                  <c:v>2.5802811596360562</c:v>
                </c:pt>
                <c:pt idx="1">
                  <c:v>2.8685932810427364</c:v>
                </c:pt>
                <c:pt idx="2">
                  <c:v>3.156905402449417</c:v>
                </c:pt>
                <c:pt idx="3">
                  <c:v>3.4424395990977943</c:v>
                </c:pt>
                <c:pt idx="4">
                  <c:v>3.7274232273092567</c:v>
                </c:pt>
                <c:pt idx="5">
                  <c:v>3.9983571742158039</c:v>
                </c:pt>
                <c:pt idx="6">
                  <c:v>4.2614936318756538</c:v>
                </c:pt>
                <c:pt idx="7">
                  <c:v>4.5079209807479392</c:v>
                </c:pt>
                <c:pt idx="8">
                  <c:v>4.7360776218805505</c:v>
                </c:pt>
                <c:pt idx="9">
                  <c:v>4.9530900373677165</c:v>
                </c:pt>
                <c:pt idx="10">
                  <c:v>5.1455586453245408</c:v>
                </c:pt>
                <c:pt idx="11">
                  <c:v>5.334898996813342</c:v>
                </c:pt>
                <c:pt idx="12">
                  <c:v>5.501464549586184</c:v>
                </c:pt>
                <c:pt idx="13">
                  <c:v>5.6680301023590252</c:v>
                </c:pt>
                <c:pt idx="14">
                  <c:v>5.8140897818850661</c:v>
                </c:pt>
                <c:pt idx="15">
                  <c:v>5.9591912430350895</c:v>
                </c:pt>
                <c:pt idx="16">
                  <c:v>6.0902741040662001</c:v>
                </c:pt>
                <c:pt idx="17">
                  <c:v>6.2176292983658712</c:v>
                </c:pt>
                <c:pt idx="18">
                  <c:v>6.3385267645521406</c:v>
                </c:pt>
                <c:pt idx="19">
                  <c:v>6.4550911381449074</c:v>
                </c:pt>
                <c:pt idx="20">
                  <c:v>6.5675767528330322</c:v>
                </c:pt>
              </c:numCache>
            </c:numRef>
          </c:val>
          <c:smooth val="0"/>
          <c:extLst>
            <c:ext xmlns:c16="http://schemas.microsoft.com/office/drawing/2014/chart" uri="{C3380CC4-5D6E-409C-BE32-E72D297353CC}">
              <c16:uniqueId val="{00000000-FD76-461C-8345-AE981E01AA4F}"/>
            </c:ext>
          </c:extLst>
        </c:ser>
        <c:ser>
          <c:idx val="1"/>
          <c:order val="1"/>
          <c:tx>
            <c:strRef>
              <c:f>'Patient Record'!$AL$14</c:f>
              <c:strCache>
                <c:ptCount val="1"/>
                <c:pt idx="0">
                  <c:v>Centile 25</c:v>
                </c:pt>
              </c:strCache>
            </c:strRef>
          </c:tx>
          <c:spPr>
            <a:ln w="12700">
              <a:solidFill>
                <a:srgbClr val="FF9900"/>
              </a:solidFill>
              <a:prstDash val="solid"/>
            </a:ln>
          </c:spPr>
          <c:marker>
            <c:symbol val="none"/>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Record'!$AL$15:$AL$65536</c:f>
              <c:numCache>
                <c:formatCode>General</c:formatCode>
                <c:ptCount val="21"/>
                <c:pt idx="0">
                  <c:v>3.0992219897600966</c:v>
                </c:pt>
                <c:pt idx="1">
                  <c:v>3.4575257414182494</c:v>
                </c:pt>
                <c:pt idx="2">
                  <c:v>3.8181386081469744</c:v>
                </c:pt>
                <c:pt idx="3">
                  <c:v>4.1746519072978625</c:v>
                </c:pt>
                <c:pt idx="4">
                  <c:v>4.5316241543832074</c:v>
                </c:pt>
                <c:pt idx="5">
                  <c:v>4.8710512360449343</c:v>
                </c:pt>
                <c:pt idx="6">
                  <c:v>5.2010295792544765</c:v>
                </c:pt>
                <c:pt idx="7">
                  <c:v>5.5102400563377474</c:v>
                </c:pt>
                <c:pt idx="8">
                  <c:v>5.7963063300234587</c:v>
                </c:pt>
                <c:pt idx="9">
                  <c:v>6.0686012529040978</c:v>
                </c:pt>
                <c:pt idx="10">
                  <c:v>6.3095848224672615</c:v>
                </c:pt>
                <c:pt idx="11">
                  <c:v>6.5468762054290046</c:v>
                </c:pt>
                <c:pt idx="12">
                  <c:v>6.754899395753732</c:v>
                </c:pt>
                <c:pt idx="13">
                  <c:v>6.963129190475887</c:v>
                </c:pt>
                <c:pt idx="14">
                  <c:v>7.1449814385844457</c:v>
                </c:pt>
                <c:pt idx="15">
                  <c:v>7.3257042688685692</c:v>
                </c:pt>
                <c:pt idx="16">
                  <c:v>7.4884970143648113</c:v>
                </c:pt>
                <c:pt idx="17">
                  <c:v>7.64655489249503</c:v>
                </c:pt>
                <c:pt idx="18">
                  <c:v>7.7962680598473089</c:v>
                </c:pt>
                <c:pt idx="19">
                  <c:v>7.9403755323009584</c:v>
                </c:pt>
                <c:pt idx="20">
                  <c:v>8.0792746269277096</c:v>
                </c:pt>
              </c:numCache>
            </c:numRef>
          </c:val>
          <c:smooth val="0"/>
          <c:extLst>
            <c:ext xmlns:c16="http://schemas.microsoft.com/office/drawing/2014/chart" uri="{C3380CC4-5D6E-409C-BE32-E72D297353CC}">
              <c16:uniqueId val="{00000001-FD76-461C-8345-AE981E01AA4F}"/>
            </c:ext>
          </c:extLst>
        </c:ser>
        <c:ser>
          <c:idx val="2"/>
          <c:order val="2"/>
          <c:tx>
            <c:strRef>
              <c:f>'Patient Record'!$AM$14</c:f>
              <c:strCache>
                <c:ptCount val="1"/>
                <c:pt idx="0">
                  <c:v>Centile 50</c:v>
                </c:pt>
              </c:strCache>
            </c:strRef>
          </c:tx>
          <c:spPr>
            <a:ln w="12700">
              <a:solidFill>
                <a:srgbClr val="FF0000"/>
              </a:solidFill>
              <a:prstDash val="solid"/>
            </a:ln>
          </c:spPr>
          <c:marker>
            <c:symbol val="none"/>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Record'!$AM$15:$AM$65536</c:f>
              <c:numCache>
                <c:formatCode>General</c:formatCode>
                <c:ptCount val="21"/>
                <c:pt idx="0">
                  <c:v>3.4030999999999998</c:v>
                </c:pt>
                <c:pt idx="1">
                  <c:v>3.7833511895631804</c:v>
                </c:pt>
                <c:pt idx="2">
                  <c:v>4.1636023791263614</c:v>
                </c:pt>
                <c:pt idx="3">
                  <c:v>4.5401897990613076</c:v>
                </c:pt>
                <c:pt idx="4">
                  <c:v>4.916051081288094</c:v>
                </c:pt>
                <c:pt idx="5">
                  <c:v>5.2733824175552311</c:v>
                </c:pt>
                <c:pt idx="6">
                  <c:v>5.6204297444397717</c:v>
                </c:pt>
                <c:pt idx="7">
                  <c:v>5.9454396402859899</c:v>
                </c:pt>
                <c:pt idx="8">
                  <c:v>6.2463525320996505</c:v>
                </c:pt>
                <c:pt idx="9">
                  <c:v>6.5325674464652383</c:v>
                </c:pt>
                <c:pt idx="10">
                  <c:v>6.7864118452788365</c:v>
                </c:pt>
                <c:pt idx="11">
                  <c:v>7.0361304264285058</c:v>
                </c:pt>
                <c:pt idx="12">
                  <c:v>7.255811615249498</c:v>
                </c:pt>
                <c:pt idx="13">
                  <c:v>7.4754928040704902</c:v>
                </c:pt>
                <c:pt idx="14">
                  <c:v>7.668129057503112</c:v>
                </c:pt>
                <c:pt idx="15">
                  <c:v>7.8595015289082406</c:v>
                </c:pt>
                <c:pt idx="16">
                  <c:v>8.0323850469345839</c:v>
                </c:pt>
                <c:pt idx="17">
                  <c:v>8.2003521927251377</c:v>
                </c:pt>
                <c:pt idx="18">
                  <c:v>8.3598023230498981</c:v>
                </c:pt>
                <c:pt idx="19">
                  <c:v>8.5135375926704757</c:v>
                </c:pt>
                <c:pt idx="20">
                  <c:v>8.6618934390539568</c:v>
                </c:pt>
              </c:numCache>
            </c:numRef>
          </c:val>
          <c:smooth val="0"/>
          <c:extLst>
            <c:ext xmlns:c16="http://schemas.microsoft.com/office/drawing/2014/chart" uri="{C3380CC4-5D6E-409C-BE32-E72D297353CC}">
              <c16:uniqueId val="{00000002-FD76-461C-8345-AE981E01AA4F}"/>
            </c:ext>
          </c:extLst>
        </c:ser>
        <c:ser>
          <c:idx val="3"/>
          <c:order val="3"/>
          <c:tx>
            <c:strRef>
              <c:f>'Patient Record'!$AN$14</c:f>
              <c:strCache>
                <c:ptCount val="1"/>
                <c:pt idx="0">
                  <c:v>Centile 75</c:v>
                </c:pt>
              </c:strCache>
            </c:strRef>
          </c:tx>
          <c:spPr>
            <a:ln w="12700">
              <a:solidFill>
                <a:srgbClr val="993300"/>
              </a:solidFill>
              <a:prstDash val="solid"/>
            </a:ln>
          </c:spPr>
          <c:marker>
            <c:symbol val="none"/>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Record'!$AN$15:$AN$35</c:f>
              <c:numCache>
                <c:formatCode>General</c:formatCode>
                <c:ptCount val="21"/>
                <c:pt idx="0">
                  <c:v>3.7164423021918958</c:v>
                </c:pt>
                <c:pt idx="1">
                  <c:v>4.1205272976749736</c:v>
                </c:pt>
                <c:pt idx="2">
                  <c:v>4.5222649166189139</c:v>
                </c:pt>
                <c:pt idx="3">
                  <c:v>4.9207986969037556</c:v>
                </c:pt>
                <c:pt idx="4">
                  <c:v>5.3174025528277511</c:v>
                </c:pt>
                <c:pt idx="5">
                  <c:v>5.6944689664858217</c:v>
                </c:pt>
                <c:pt idx="6">
                  <c:v>6.0604060829206929</c:v>
                </c:pt>
                <c:pt idx="7">
                  <c:v>6.4029781724375967</c:v>
                </c:pt>
                <c:pt idx="8">
                  <c:v>6.7204603927190929</c:v>
                </c:pt>
                <c:pt idx="9">
                  <c:v>7.022274220085623</c:v>
                </c:pt>
                <c:pt idx="10">
                  <c:v>7.2905868222841281</c:v>
                </c:pt>
                <c:pt idx="11">
                  <c:v>7.5543346100850162</c:v>
                </c:pt>
                <c:pt idx="12">
                  <c:v>7.7872143768279036</c:v>
                </c:pt>
                <c:pt idx="13">
                  <c:v>8.0199018571684686</c:v>
                </c:pt>
                <c:pt idx="14">
                  <c:v>8.2247938319582996</c:v>
                </c:pt>
                <c:pt idx="15">
                  <c:v>8.4283024445805772</c:v>
                </c:pt>
                <c:pt idx="16">
                  <c:v>8.6126941309160721</c:v>
                </c:pt>
                <c:pt idx="17">
                  <c:v>8.7919852150708326</c:v>
                </c:pt>
                <c:pt idx="18">
                  <c:v>8.9625678346670021</c:v>
                </c:pt>
                <c:pt idx="19">
                  <c:v>9.1273217089536871</c:v>
                </c:pt>
                <c:pt idx="20">
                  <c:v>9.2865084615285358</c:v>
                </c:pt>
              </c:numCache>
            </c:numRef>
          </c:val>
          <c:smooth val="0"/>
          <c:extLst>
            <c:ext xmlns:c16="http://schemas.microsoft.com/office/drawing/2014/chart" uri="{C3380CC4-5D6E-409C-BE32-E72D297353CC}">
              <c16:uniqueId val="{00000003-FD76-461C-8345-AE981E01AA4F}"/>
            </c:ext>
          </c:extLst>
        </c:ser>
        <c:ser>
          <c:idx val="4"/>
          <c:order val="4"/>
          <c:tx>
            <c:strRef>
              <c:f>'Patient Record'!$AO$14</c:f>
              <c:strCache>
                <c:ptCount val="1"/>
                <c:pt idx="0">
                  <c:v>Centile 97</c:v>
                </c:pt>
              </c:strCache>
            </c:strRef>
          </c:tx>
          <c:spPr>
            <a:ln w="12700">
              <a:solidFill>
                <a:srgbClr val="008000"/>
              </a:solidFill>
              <a:prstDash val="solid"/>
            </a:ln>
          </c:spPr>
          <c:marker>
            <c:symbol val="none"/>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Record'!$AO$15:$AO$35</c:f>
              <c:numCache>
                <c:formatCode>General</c:formatCode>
                <c:ptCount val="21"/>
                <c:pt idx="0">
                  <c:v>4.2996191773726053</c:v>
                </c:pt>
                <c:pt idx="1">
                  <c:v>4.751206789559058</c:v>
                </c:pt>
                <c:pt idx="2">
                  <c:v>5.1962495742600874</c:v>
                </c:pt>
                <c:pt idx="3">
                  <c:v>5.6390224589479887</c:v>
                </c:pt>
                <c:pt idx="4">
                  <c:v>6.0777351683858445</c:v>
                </c:pt>
                <c:pt idx="5">
                  <c:v>6.4950973941895516</c:v>
                </c:pt>
                <c:pt idx="6">
                  <c:v>6.899843498402344</c:v>
                </c:pt>
                <c:pt idx="7">
                  <c:v>7.2787369304901679</c:v>
                </c:pt>
                <c:pt idx="8">
                  <c:v>7.6306887776745382</c:v>
                </c:pt>
                <c:pt idx="9">
                  <c:v>7.965155058189648</c:v>
                </c:pt>
                <c:pt idx="10">
                  <c:v>8.2639188272780224</c:v>
                </c:pt>
                <c:pt idx="11">
                  <c:v>8.5573537934261878</c:v>
                </c:pt>
                <c:pt idx="12">
                  <c:v>8.8182727347255749</c:v>
                </c:pt>
                <c:pt idx="13">
                  <c:v>9.0787293723762996</c:v>
                </c:pt>
                <c:pt idx="14">
                  <c:v>9.3098131606263745</c:v>
                </c:pt>
                <c:pt idx="15">
                  <c:v>9.5393681824058163</c:v>
                </c:pt>
                <c:pt idx="16">
                  <c:v>9.7484904915080595</c:v>
                </c:pt>
                <c:pt idx="17">
                  <c:v>9.9521926384545552</c:v>
                </c:pt>
                <c:pt idx="18">
                  <c:v>10.146796982199158</c:v>
                </c:pt>
                <c:pt idx="19">
                  <c:v>10.33536643203221</c:v>
                </c:pt>
                <c:pt idx="20">
                  <c:v>10.51799536429073</c:v>
                </c:pt>
              </c:numCache>
            </c:numRef>
          </c:val>
          <c:smooth val="0"/>
          <c:extLst>
            <c:ext xmlns:c16="http://schemas.microsoft.com/office/drawing/2014/chart" uri="{C3380CC4-5D6E-409C-BE32-E72D297353CC}">
              <c16:uniqueId val="{00000004-FD76-461C-8345-AE981E01AA4F}"/>
            </c:ext>
          </c:extLst>
        </c:ser>
        <c:ser>
          <c:idx val="5"/>
          <c:order val="5"/>
          <c:tx>
            <c:strRef>
              <c:f>'Patient Record'!$E$14</c:f>
              <c:strCache>
                <c:ptCount val="1"/>
                <c:pt idx="0">
                  <c:v>Weight (kg)</c:v>
                </c:pt>
              </c:strCache>
            </c:strRef>
          </c:tx>
          <c:spPr>
            <a:ln w="12700">
              <a:solidFill>
                <a:srgbClr val="000080"/>
              </a:solidFill>
              <a:prstDash val="solid"/>
            </a:ln>
          </c:spPr>
          <c:marker>
            <c:symbol val="circle"/>
            <c:size val="5"/>
            <c:spPr>
              <a:solidFill>
                <a:srgbClr val="800000"/>
              </a:solidFill>
              <a:ln>
                <a:solidFill>
                  <a:srgbClr val="800000"/>
                </a:solidFill>
                <a:prstDash val="solid"/>
              </a:ln>
            </c:spPr>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Record'!$E$15:$E$34</c:f>
              <c:numCache>
                <c:formatCode>0.00</c:formatCode>
                <c:ptCount val="20"/>
              </c:numCache>
            </c:numRef>
          </c:val>
          <c:smooth val="0"/>
          <c:extLst>
            <c:ext xmlns:c16="http://schemas.microsoft.com/office/drawing/2014/chart" uri="{C3380CC4-5D6E-409C-BE32-E72D297353CC}">
              <c16:uniqueId val="{00000005-FD76-461C-8345-AE981E01AA4F}"/>
            </c:ext>
          </c:extLst>
        </c:ser>
        <c:dLbls>
          <c:showLegendKey val="0"/>
          <c:showVal val="0"/>
          <c:showCatName val="0"/>
          <c:showSerName val="0"/>
          <c:showPercent val="0"/>
          <c:showBubbleSize val="0"/>
        </c:dLbls>
        <c:smooth val="0"/>
        <c:axId val="556646296"/>
        <c:axId val="1"/>
      </c:lineChart>
      <c:dateAx>
        <c:axId val="556646296"/>
        <c:scaling>
          <c:orientation val="minMax"/>
        </c:scaling>
        <c:delete val="0"/>
        <c:axPos val="b"/>
        <c:majorGridlines>
          <c:spPr>
            <a:ln w="3175">
              <a:solidFill>
                <a:srgbClr val="000000"/>
              </a:solidFill>
              <a:prstDash val="sysDash"/>
            </a:ln>
          </c:spPr>
        </c:majorGridlines>
        <c:title>
          <c:tx>
            <c:rich>
              <a:bodyPr/>
              <a:lstStyle/>
              <a:p>
                <a:pPr>
                  <a:defRPr sz="950" b="1" i="0" u="none" strike="noStrike" baseline="0">
                    <a:solidFill>
                      <a:srgbClr val="000000"/>
                    </a:solidFill>
                    <a:latin typeface="Arial"/>
                    <a:ea typeface="Arial"/>
                    <a:cs typeface="Arial"/>
                  </a:defRPr>
                </a:pPr>
                <a:r>
                  <a:rPr lang="en-GB"/>
                  <a:t>Date</a:t>
                </a:r>
              </a:p>
            </c:rich>
          </c:tx>
          <c:layout>
            <c:manualLayout>
              <c:xMode val="edge"/>
              <c:yMode val="edge"/>
              <c:x val="0.46122028224732781"/>
              <c:y val="0.95423728813559328"/>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5400000" vert="horz"/>
          <a:lstStyle/>
          <a:p>
            <a:pPr>
              <a:defRPr sz="95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86"/>
        <c:majorTimeUnit val="days"/>
        <c:minorUnit val="86"/>
        <c:minorTimeUnit val="days"/>
      </c:dateAx>
      <c:valAx>
        <c:axId val="1"/>
        <c:scaling>
          <c:orientation val="minMax"/>
        </c:scaling>
        <c:delete val="0"/>
        <c:axPos val="l"/>
        <c:majorGridlines>
          <c:spPr>
            <a:ln w="3175">
              <a:solidFill>
                <a:srgbClr val="000000"/>
              </a:solidFill>
              <a:prstDash val="sysDash"/>
            </a:ln>
          </c:spPr>
        </c:majorGridlines>
        <c:title>
          <c:tx>
            <c:rich>
              <a:bodyPr/>
              <a:lstStyle/>
              <a:p>
                <a:pPr>
                  <a:defRPr sz="950" b="1" i="0" u="none" strike="noStrike" baseline="0">
                    <a:solidFill>
                      <a:srgbClr val="000000"/>
                    </a:solidFill>
                    <a:latin typeface="Arial"/>
                    <a:ea typeface="Arial"/>
                    <a:cs typeface="Arial"/>
                  </a:defRPr>
                </a:pPr>
                <a:r>
                  <a:rPr lang="en-GB"/>
                  <a:t>Weight (kg)</a:t>
                </a:r>
              </a:p>
            </c:rich>
          </c:tx>
          <c:layout>
            <c:manualLayout>
              <c:xMode val="edge"/>
              <c:yMode val="edge"/>
              <c:x val="3.1023296001043347E-3"/>
              <c:y val="0.406779661016949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556646296"/>
        <c:crosses val="autoZero"/>
        <c:crossBetween val="between"/>
      </c:valAx>
      <c:spPr>
        <a:noFill/>
        <a:ln w="25400">
          <a:noFill/>
        </a:ln>
      </c:spPr>
    </c:plotArea>
    <c:legend>
      <c:legendPos val="r"/>
      <c:layout>
        <c:manualLayout>
          <c:xMode val="edge"/>
          <c:yMode val="edge"/>
          <c:x val="0.88542823451416397"/>
          <c:y val="0.36394554917923394"/>
          <c:w val="0.11012232166631342"/>
          <c:h val="0.21428568886516308"/>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Weight against W4H ratios</a:t>
            </a:r>
          </a:p>
        </c:rich>
      </c:tx>
      <c:layout>
        <c:manualLayout>
          <c:xMode val="edge"/>
          <c:yMode val="edge"/>
          <c:x val="0.41158224787119002"/>
          <c:y val="2.0338983050847456E-2"/>
        </c:manualLayout>
      </c:layout>
      <c:overlay val="0"/>
      <c:spPr>
        <a:noFill/>
        <a:ln w="25400">
          <a:noFill/>
        </a:ln>
      </c:spPr>
    </c:title>
    <c:autoTitleDeleted val="0"/>
    <c:plotArea>
      <c:layout>
        <c:manualLayout>
          <c:layoutTarget val="inner"/>
          <c:xMode val="edge"/>
          <c:yMode val="edge"/>
          <c:x val="7.3422957600827302E-2"/>
          <c:y val="0.11525423728813559"/>
          <c:w val="0.79007238883143749"/>
          <c:h val="0.69830508474576269"/>
        </c:manualLayout>
      </c:layout>
      <c:lineChart>
        <c:grouping val="standard"/>
        <c:varyColors val="0"/>
        <c:ser>
          <c:idx val="0"/>
          <c:order val="0"/>
          <c:tx>
            <c:strRef>
              <c:f>'Patient Record'!$AG$14</c:f>
              <c:strCache>
                <c:ptCount val="1"/>
                <c:pt idx="0">
                  <c:v>80% W4H</c:v>
                </c:pt>
              </c:strCache>
            </c:strRef>
          </c:tx>
          <c:spPr>
            <a:ln w="12700">
              <a:solidFill>
                <a:srgbClr val="FF0000"/>
              </a:solidFill>
              <a:prstDash val="solid"/>
            </a:ln>
          </c:spPr>
          <c:marker>
            <c:symbol val="none"/>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Record'!$AG$15:$AG$35</c:f>
              <c:numCache>
                <c:formatCode>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1"/>
          <c:extLst>
            <c:ext xmlns:c16="http://schemas.microsoft.com/office/drawing/2014/chart" uri="{C3380CC4-5D6E-409C-BE32-E72D297353CC}">
              <c16:uniqueId val="{00000000-B6B6-4F00-A947-3B4FA47262E3}"/>
            </c:ext>
          </c:extLst>
        </c:ser>
        <c:ser>
          <c:idx val="1"/>
          <c:order val="1"/>
          <c:tx>
            <c:strRef>
              <c:f>'Patient Record'!$AH$14</c:f>
              <c:strCache>
                <c:ptCount val="1"/>
                <c:pt idx="0">
                  <c:v>90% W4H</c:v>
                </c:pt>
              </c:strCache>
            </c:strRef>
          </c:tx>
          <c:spPr>
            <a:ln w="12700">
              <a:solidFill>
                <a:srgbClr val="800000"/>
              </a:solidFill>
              <a:prstDash val="solid"/>
            </a:ln>
          </c:spPr>
          <c:marker>
            <c:symbol val="none"/>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Record'!$AH$15:$AH$35</c:f>
              <c:numCache>
                <c:formatCode>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1"/>
          <c:extLst>
            <c:ext xmlns:c16="http://schemas.microsoft.com/office/drawing/2014/chart" uri="{C3380CC4-5D6E-409C-BE32-E72D297353CC}">
              <c16:uniqueId val="{00000001-B6B6-4F00-A947-3B4FA47262E3}"/>
            </c:ext>
          </c:extLst>
        </c:ser>
        <c:ser>
          <c:idx val="2"/>
          <c:order val="2"/>
          <c:tx>
            <c:strRef>
              <c:f>'Patient Record'!$AI$14</c:f>
              <c:strCache>
                <c:ptCount val="1"/>
                <c:pt idx="0">
                  <c:v>100% W4H</c:v>
                </c:pt>
              </c:strCache>
            </c:strRef>
          </c:tx>
          <c:spPr>
            <a:ln w="12700">
              <a:solidFill>
                <a:srgbClr val="008000"/>
              </a:solidFill>
              <a:prstDash val="solid"/>
            </a:ln>
          </c:spPr>
          <c:marker>
            <c:symbol val="none"/>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Record'!$AI$15:$AI$35</c:f>
              <c:numCache>
                <c:formatCode>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1"/>
          <c:extLst>
            <c:ext xmlns:c16="http://schemas.microsoft.com/office/drawing/2014/chart" uri="{C3380CC4-5D6E-409C-BE32-E72D297353CC}">
              <c16:uniqueId val="{00000002-B6B6-4F00-A947-3B4FA47262E3}"/>
            </c:ext>
          </c:extLst>
        </c:ser>
        <c:ser>
          <c:idx val="3"/>
          <c:order val="3"/>
          <c:tx>
            <c:strRef>
              <c:f>'Patient Record'!$E$14</c:f>
              <c:strCache>
                <c:ptCount val="1"/>
                <c:pt idx="0">
                  <c:v>Weight (kg)</c:v>
                </c:pt>
              </c:strCache>
            </c:strRef>
          </c:tx>
          <c:spPr>
            <a:ln w="12700">
              <a:solidFill>
                <a:srgbClr val="0000FF"/>
              </a:solidFill>
              <a:prstDash val="solid"/>
            </a:ln>
          </c:spPr>
          <c:marker>
            <c:symbol val="x"/>
            <c:size val="5"/>
            <c:spPr>
              <a:noFill/>
              <a:ln>
                <a:solidFill>
                  <a:srgbClr val="0000FF"/>
                </a:solidFill>
                <a:prstDash val="solid"/>
              </a:ln>
            </c:spPr>
          </c:marker>
          <c:cat>
            <c:numRef>
              <c:f>'Patient Record'!$AD$15:$AD$35</c:f>
              <c:numCache>
                <c:formatCode>m/d/yyyy</c:formatCode>
                <c:ptCount val="21"/>
                <c:pt idx="0">
                  <c:v>0</c:v>
                </c:pt>
                <c:pt idx="1">
                  <c:v>14</c:v>
                </c:pt>
                <c:pt idx="2">
                  <c:v>28</c:v>
                </c:pt>
                <c:pt idx="3">
                  <c:v>42</c:v>
                </c:pt>
                <c:pt idx="4">
                  <c:v>56</c:v>
                </c:pt>
                <c:pt idx="5">
                  <c:v>70</c:v>
                </c:pt>
                <c:pt idx="6">
                  <c:v>84</c:v>
                </c:pt>
                <c:pt idx="7">
                  <c:v>98</c:v>
                </c:pt>
                <c:pt idx="8">
                  <c:v>112</c:v>
                </c:pt>
                <c:pt idx="9">
                  <c:v>126</c:v>
                </c:pt>
                <c:pt idx="10">
                  <c:v>140</c:v>
                </c:pt>
                <c:pt idx="11">
                  <c:v>154</c:v>
                </c:pt>
                <c:pt idx="12">
                  <c:v>168</c:v>
                </c:pt>
                <c:pt idx="13">
                  <c:v>182</c:v>
                </c:pt>
                <c:pt idx="14">
                  <c:v>196</c:v>
                </c:pt>
                <c:pt idx="15">
                  <c:v>210</c:v>
                </c:pt>
                <c:pt idx="16">
                  <c:v>224</c:v>
                </c:pt>
                <c:pt idx="17">
                  <c:v>238</c:v>
                </c:pt>
                <c:pt idx="18">
                  <c:v>252</c:v>
                </c:pt>
                <c:pt idx="19">
                  <c:v>266</c:v>
                </c:pt>
                <c:pt idx="20">
                  <c:v>280</c:v>
                </c:pt>
              </c:numCache>
            </c:numRef>
          </c:cat>
          <c:val>
            <c:numRef>
              <c:f>'Patient Record'!$E$15:$E$34</c:f>
              <c:numCache>
                <c:formatCode>0.00</c:formatCode>
                <c:ptCount val="20"/>
              </c:numCache>
            </c:numRef>
          </c:val>
          <c:smooth val="0"/>
          <c:extLst>
            <c:ext xmlns:c16="http://schemas.microsoft.com/office/drawing/2014/chart" uri="{C3380CC4-5D6E-409C-BE32-E72D297353CC}">
              <c16:uniqueId val="{00000003-B6B6-4F00-A947-3B4FA47262E3}"/>
            </c:ext>
          </c:extLst>
        </c:ser>
        <c:dLbls>
          <c:showLegendKey val="0"/>
          <c:showVal val="0"/>
          <c:showCatName val="0"/>
          <c:showSerName val="0"/>
          <c:showPercent val="0"/>
          <c:showBubbleSize val="0"/>
        </c:dLbls>
        <c:smooth val="0"/>
        <c:axId val="556655480"/>
        <c:axId val="1"/>
      </c:lineChart>
      <c:dateAx>
        <c:axId val="556655480"/>
        <c:scaling>
          <c:orientation val="minMax"/>
        </c:scaling>
        <c:delete val="0"/>
        <c:axPos val="b"/>
        <c:majorGridlines>
          <c:spPr>
            <a:ln w="3175">
              <a:solidFill>
                <a:srgbClr val="000000"/>
              </a:solidFill>
              <a:prstDash val="sysDash"/>
            </a:ln>
          </c:spPr>
        </c:majorGridlines>
        <c:title>
          <c:tx>
            <c:rich>
              <a:bodyPr/>
              <a:lstStyle/>
              <a:p>
                <a:pPr>
                  <a:defRPr sz="1000" b="1" i="0" u="none" strike="noStrike" baseline="0">
                    <a:solidFill>
                      <a:srgbClr val="000000"/>
                    </a:solidFill>
                    <a:latin typeface="Arial"/>
                    <a:ea typeface="Arial"/>
                    <a:cs typeface="Arial"/>
                  </a:defRPr>
                </a:pPr>
                <a:r>
                  <a:rPr lang="en-GB"/>
                  <a:t>Date</a:t>
                </a:r>
              </a:p>
            </c:rich>
          </c:tx>
          <c:layout>
            <c:manualLayout>
              <c:xMode val="edge"/>
              <c:yMode val="edge"/>
              <c:x val="0.45191318476494785"/>
              <c:y val="0.9423728813559322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86"/>
        <c:majorTimeUnit val="days"/>
        <c:minorUnit val="86"/>
        <c:minorTimeUnit val="days"/>
      </c:dateAx>
      <c:valAx>
        <c:axId val="1"/>
        <c:scaling>
          <c:orientation val="minMax"/>
        </c:scaling>
        <c:delete val="0"/>
        <c:axPos val="l"/>
        <c:majorGridlines>
          <c:spPr>
            <a:ln w="3175">
              <a:solidFill>
                <a:srgbClr val="000000"/>
              </a:solidFill>
              <a:prstDash val="sysDash"/>
            </a:ln>
          </c:spPr>
        </c:majorGridlines>
        <c:title>
          <c:tx>
            <c:rich>
              <a:bodyPr/>
              <a:lstStyle/>
              <a:p>
                <a:pPr>
                  <a:defRPr sz="1000" b="1" i="0" u="none" strike="noStrike" baseline="0">
                    <a:solidFill>
                      <a:srgbClr val="000000"/>
                    </a:solidFill>
                    <a:latin typeface="Arial"/>
                    <a:ea typeface="Arial"/>
                    <a:cs typeface="Arial"/>
                  </a:defRPr>
                </a:pPr>
                <a:r>
                  <a:rPr lang="en-GB"/>
                  <a:t>weight (kg)</a:t>
                </a:r>
              </a:p>
            </c:rich>
          </c:tx>
          <c:layout>
            <c:manualLayout>
              <c:xMode val="edge"/>
              <c:yMode val="edge"/>
              <c:x val="1.1375425897849727E-2"/>
              <c:y val="0.4016949152542372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56655480"/>
        <c:crosses val="autoZero"/>
        <c:crossBetween val="between"/>
      </c:valAx>
      <c:spPr>
        <a:noFill/>
        <a:ln w="25400">
          <a:noFill/>
        </a:ln>
      </c:spPr>
    </c:plotArea>
    <c:legend>
      <c:legendPos val="r"/>
      <c:layout>
        <c:manualLayout>
          <c:xMode val="edge"/>
          <c:yMode val="edge"/>
          <c:x val="0.88654059546904462"/>
          <c:y val="0.3894557587081276"/>
          <c:w val="0.11012232166631342"/>
          <c:h val="0.1428570665954890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Heart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Sitting</c:v>
          </c:tx>
          <c:spPr>
            <a:ln w="28575" cap="rnd">
              <a:solidFill>
                <a:schemeClr val="accent1"/>
              </a:solidFill>
              <a:round/>
            </a:ln>
            <a:effectLst/>
          </c:spPr>
          <c:marker>
            <c:symbol val="x"/>
            <c:size val="7"/>
            <c:spPr>
              <a:noFill/>
              <a:ln w="9525">
                <a:solidFill>
                  <a:schemeClr val="accent1"/>
                </a:solidFill>
              </a:ln>
              <a:effectLst/>
            </c:spPr>
          </c:marker>
          <c:cat>
            <c:numRef>
              <c:f>'[1]Pulse (obs)'!$B$2:$N$2</c:f>
              <c:numCache>
                <c:formatCode>General</c:formatCode>
                <c:ptCount val="13"/>
              </c:numCache>
            </c:numRef>
          </c:cat>
          <c:val>
            <c:numRef>
              <c:f>'[1]Pulse (obs)'!$B$4:$N$4</c:f>
              <c:numCache>
                <c:formatCode>General</c:formatCode>
                <c:ptCount val="13"/>
              </c:numCache>
            </c:numRef>
          </c:val>
          <c:smooth val="0"/>
          <c:extLst>
            <c:ext xmlns:c16="http://schemas.microsoft.com/office/drawing/2014/chart" uri="{C3380CC4-5D6E-409C-BE32-E72D297353CC}">
              <c16:uniqueId val="{00000000-1EC1-4CA1-9811-D1007A72073F}"/>
            </c:ext>
          </c:extLst>
        </c:ser>
        <c:ser>
          <c:idx val="1"/>
          <c:order val="1"/>
          <c:tx>
            <c:v>Standing</c:v>
          </c:tx>
          <c:spPr>
            <a:ln w="28575" cap="rnd">
              <a:solidFill>
                <a:srgbClr val="ED7D31"/>
              </a:solidFill>
              <a:round/>
            </a:ln>
            <a:effectLst/>
          </c:spPr>
          <c:marker>
            <c:symbol val="x"/>
            <c:size val="7"/>
            <c:spPr>
              <a:noFill/>
              <a:ln w="9525">
                <a:solidFill>
                  <a:schemeClr val="accent2"/>
                </a:solidFill>
              </a:ln>
              <a:effectLst/>
            </c:spPr>
          </c:marker>
          <c:cat>
            <c:numRef>
              <c:f>'[1]Pulse (obs)'!$B$2:$N$2</c:f>
              <c:numCache>
                <c:formatCode>General</c:formatCode>
                <c:ptCount val="13"/>
              </c:numCache>
            </c:numRef>
          </c:cat>
          <c:val>
            <c:numRef>
              <c:f>'[1]Pulse (obs)'!$B$5:$N$5</c:f>
              <c:numCache>
                <c:formatCode>General</c:formatCode>
                <c:ptCount val="13"/>
              </c:numCache>
            </c:numRef>
          </c:val>
          <c:smooth val="0"/>
          <c:extLst>
            <c:ext xmlns:c16="http://schemas.microsoft.com/office/drawing/2014/chart" uri="{C3380CC4-5D6E-409C-BE32-E72D297353CC}">
              <c16:uniqueId val="{00000001-1EC1-4CA1-9811-D1007A72073F}"/>
            </c:ext>
          </c:extLst>
        </c:ser>
        <c:ser>
          <c:idx val="2"/>
          <c:order val="2"/>
          <c:spPr>
            <a:ln w="19050" cap="rnd">
              <a:solidFill>
                <a:srgbClr val="00B050"/>
              </a:solidFill>
              <a:prstDash val="dash"/>
              <a:round/>
            </a:ln>
            <a:effectLst/>
          </c:spPr>
          <c:marker>
            <c:symbol val="none"/>
          </c:marker>
          <c:cat>
            <c:numRef>
              <c:f>'[1]Pulse (obs)'!$B$2:$N$2</c:f>
              <c:numCache>
                <c:formatCode>General</c:formatCode>
                <c:ptCount val="13"/>
              </c:numCache>
            </c:numRef>
          </c:cat>
          <c:val>
            <c:numRef>
              <c:f>'[1]Pulse (obs)'!$B$8:$N$8</c:f>
              <c:numCache>
                <c:formatCode>General</c:formatCode>
                <c:ptCount val="13"/>
                <c:pt idx="0">
                  <c:v>60</c:v>
                </c:pt>
                <c:pt idx="1">
                  <c:v>60</c:v>
                </c:pt>
                <c:pt idx="2">
                  <c:v>60</c:v>
                </c:pt>
                <c:pt idx="3">
                  <c:v>60</c:v>
                </c:pt>
                <c:pt idx="4">
                  <c:v>60</c:v>
                </c:pt>
                <c:pt idx="5">
                  <c:v>60</c:v>
                </c:pt>
                <c:pt idx="6">
                  <c:v>60</c:v>
                </c:pt>
                <c:pt idx="7">
                  <c:v>60</c:v>
                </c:pt>
                <c:pt idx="8">
                  <c:v>60</c:v>
                </c:pt>
                <c:pt idx="9">
                  <c:v>60</c:v>
                </c:pt>
                <c:pt idx="10">
                  <c:v>60</c:v>
                </c:pt>
                <c:pt idx="11">
                  <c:v>60</c:v>
                </c:pt>
                <c:pt idx="12">
                  <c:v>60</c:v>
                </c:pt>
              </c:numCache>
            </c:numRef>
          </c:val>
          <c:smooth val="0"/>
          <c:extLst>
            <c:ext xmlns:c16="http://schemas.microsoft.com/office/drawing/2014/chart" uri="{C3380CC4-5D6E-409C-BE32-E72D297353CC}">
              <c16:uniqueId val="{00000002-1EC1-4CA1-9811-D1007A72073F}"/>
            </c:ext>
          </c:extLst>
        </c:ser>
        <c:ser>
          <c:idx val="3"/>
          <c:order val="3"/>
          <c:spPr>
            <a:ln w="19050" cap="rnd">
              <a:solidFill>
                <a:srgbClr val="FFC000"/>
              </a:solidFill>
              <a:prstDash val="dash"/>
              <a:round/>
            </a:ln>
            <a:effectLst/>
          </c:spPr>
          <c:marker>
            <c:symbol val="none"/>
          </c:marker>
          <c:cat>
            <c:numRef>
              <c:f>'[1]Pulse (obs)'!$B$2:$N$2</c:f>
              <c:numCache>
                <c:formatCode>General</c:formatCode>
                <c:ptCount val="13"/>
              </c:numCache>
            </c:numRef>
          </c:cat>
          <c:val>
            <c:numRef>
              <c:f>'[1]Pulse (obs)'!$B$9:$N$9</c:f>
              <c:numCache>
                <c:formatCode>General</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3-1EC1-4CA1-9811-D1007A72073F}"/>
            </c:ext>
          </c:extLst>
        </c:ser>
        <c:ser>
          <c:idx val="4"/>
          <c:order val="4"/>
          <c:spPr>
            <a:ln w="19050" cap="rnd">
              <a:solidFill>
                <a:srgbClr val="FF0000">
                  <a:alpha val="0"/>
                </a:srgbClr>
              </a:solidFill>
              <a:round/>
            </a:ln>
            <a:effectLst/>
          </c:spPr>
          <c:marker>
            <c:symbol val="none"/>
          </c:marker>
          <c:trendline>
            <c:spPr>
              <a:ln w="19050" cap="rnd">
                <a:solidFill>
                  <a:srgbClr val="FF0000"/>
                </a:solidFill>
                <a:prstDash val="dash"/>
              </a:ln>
              <a:effectLst/>
            </c:spPr>
            <c:trendlineType val="linear"/>
            <c:dispRSqr val="0"/>
            <c:dispEq val="0"/>
          </c:trendline>
          <c:cat>
            <c:numRef>
              <c:f>'[1]Pulse (obs)'!$B$2:$N$2</c:f>
              <c:numCache>
                <c:formatCode>General</c:formatCode>
                <c:ptCount val="13"/>
              </c:numCache>
            </c:numRef>
          </c:cat>
          <c:val>
            <c:numRef>
              <c:f>'[1]Pulse (obs)'!$B$10:$N$10</c:f>
              <c:numCache>
                <c:formatCode>General</c:formatCode>
                <c:ptCount val="13"/>
                <c:pt idx="0">
                  <c:v>40</c:v>
                </c:pt>
                <c:pt idx="1">
                  <c:v>40</c:v>
                </c:pt>
                <c:pt idx="2">
                  <c:v>40</c:v>
                </c:pt>
                <c:pt idx="3">
                  <c:v>40</c:v>
                </c:pt>
                <c:pt idx="4">
                  <c:v>40</c:v>
                </c:pt>
                <c:pt idx="5">
                  <c:v>40</c:v>
                </c:pt>
                <c:pt idx="6">
                  <c:v>40</c:v>
                </c:pt>
                <c:pt idx="7">
                  <c:v>40</c:v>
                </c:pt>
                <c:pt idx="8">
                  <c:v>40</c:v>
                </c:pt>
                <c:pt idx="9">
                  <c:v>40</c:v>
                </c:pt>
                <c:pt idx="10">
                  <c:v>40</c:v>
                </c:pt>
                <c:pt idx="11">
                  <c:v>40</c:v>
                </c:pt>
                <c:pt idx="12">
                  <c:v>40</c:v>
                </c:pt>
              </c:numCache>
            </c:numRef>
          </c:val>
          <c:smooth val="0"/>
          <c:extLst>
            <c:ext xmlns:c16="http://schemas.microsoft.com/office/drawing/2014/chart" uri="{C3380CC4-5D6E-409C-BE32-E72D297353CC}">
              <c16:uniqueId val="{00000004-1EC1-4CA1-9811-D1007A72073F}"/>
            </c:ext>
          </c:extLst>
        </c:ser>
        <c:dLbls>
          <c:showLegendKey val="0"/>
          <c:showVal val="0"/>
          <c:showCatName val="0"/>
          <c:showSerName val="0"/>
          <c:showPercent val="0"/>
          <c:showBubbleSize val="0"/>
        </c:dLbls>
        <c:marker val="1"/>
        <c:smooth val="0"/>
        <c:axId val="370365808"/>
        <c:axId val="370366136"/>
      </c:lineChart>
      <c:catAx>
        <c:axId val="37036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366136"/>
        <c:crosses val="autoZero"/>
        <c:auto val="1"/>
        <c:lblAlgn val="ctr"/>
        <c:lblOffset val="100"/>
        <c:noMultiLvlLbl val="1"/>
      </c:catAx>
      <c:valAx>
        <c:axId val="370366136"/>
        <c:scaling>
          <c:orientation val="minMax"/>
        </c:scaling>
        <c:delete val="0"/>
        <c:axPos val="l"/>
        <c:majorGridlines>
          <c:spPr>
            <a:ln w="9525" cap="flat" cmpd="sng" algn="ctr">
              <a:solidFill>
                <a:schemeClr val="accent1">
                  <a:alpha val="99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365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Sitting Blood Pressure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x"/>
            <c:size val="7"/>
            <c:spPr>
              <a:noFill/>
              <a:ln w="9525">
                <a:solidFill>
                  <a:schemeClr val="accent1"/>
                </a:solidFill>
              </a:ln>
              <a:effectLst/>
            </c:spPr>
          </c:marker>
          <c:cat>
            <c:numRef>
              <c:f>'[1]BP (obs)'!$B$2:$N$2</c:f>
              <c:numCache>
                <c:formatCode>General</c:formatCode>
                <c:ptCount val="13"/>
              </c:numCache>
            </c:numRef>
          </c:cat>
          <c:val>
            <c:numRef>
              <c:f>'[1]BP (obs)'!$B$3:$N$3</c:f>
              <c:numCache>
                <c:formatCode>General</c:formatCode>
                <c:ptCount val="13"/>
              </c:numCache>
            </c:numRef>
          </c:val>
          <c:smooth val="0"/>
          <c:extLst>
            <c:ext xmlns:c16="http://schemas.microsoft.com/office/drawing/2014/chart" uri="{C3380CC4-5D6E-409C-BE32-E72D297353CC}">
              <c16:uniqueId val="{00000000-D785-4BB1-AFD9-6C20C5AE22EB}"/>
            </c:ext>
          </c:extLst>
        </c:ser>
        <c:ser>
          <c:idx val="1"/>
          <c:order val="1"/>
          <c:spPr>
            <a:ln w="28575" cap="rnd">
              <a:solidFill>
                <a:srgbClr val="ED7D31"/>
              </a:solidFill>
              <a:round/>
            </a:ln>
            <a:effectLst/>
          </c:spPr>
          <c:marker>
            <c:symbol val="x"/>
            <c:size val="7"/>
            <c:spPr>
              <a:noFill/>
              <a:ln w="9525">
                <a:solidFill>
                  <a:schemeClr val="accent2"/>
                </a:solidFill>
              </a:ln>
              <a:effectLst/>
            </c:spPr>
          </c:marker>
          <c:cat>
            <c:numRef>
              <c:f>'[1]BP (obs)'!$B$2:$N$2</c:f>
              <c:numCache>
                <c:formatCode>General</c:formatCode>
                <c:ptCount val="13"/>
              </c:numCache>
            </c:numRef>
          </c:cat>
          <c:val>
            <c:numRef>
              <c:f>'[1]BP (obs)'!$B$4:$N$4</c:f>
              <c:numCache>
                <c:formatCode>General</c:formatCode>
                <c:ptCount val="13"/>
              </c:numCache>
            </c:numRef>
          </c:val>
          <c:smooth val="0"/>
          <c:extLst>
            <c:ext xmlns:c16="http://schemas.microsoft.com/office/drawing/2014/chart" uri="{C3380CC4-5D6E-409C-BE32-E72D297353CC}">
              <c16:uniqueId val="{00000001-D785-4BB1-AFD9-6C20C5AE22EB}"/>
            </c:ext>
          </c:extLst>
        </c:ser>
        <c:ser>
          <c:idx val="2"/>
          <c:order val="2"/>
          <c:spPr>
            <a:ln w="28575" cap="rnd">
              <a:solidFill>
                <a:srgbClr val="70AD47"/>
              </a:solidFill>
              <a:prstDash val="dash"/>
              <a:round/>
            </a:ln>
            <a:effectLst/>
          </c:spPr>
          <c:marker>
            <c:symbol val="none"/>
          </c:marker>
          <c:cat>
            <c:numRef>
              <c:f>'[1]BP (obs)'!$B$2:$N$2</c:f>
              <c:numCache>
                <c:formatCode>General</c:formatCode>
                <c:ptCount val="13"/>
              </c:numCache>
            </c:numRef>
          </c:cat>
          <c:val>
            <c:numRef>
              <c:f>'[1]BP (obs)'!$B$11:$N$11</c:f>
              <c:numCache>
                <c:formatCode>General</c:formatCode>
                <c:ptCount val="13"/>
                <c:pt idx="0">
                  <c:v>105</c:v>
                </c:pt>
                <c:pt idx="1">
                  <c:v>105</c:v>
                </c:pt>
                <c:pt idx="2">
                  <c:v>105</c:v>
                </c:pt>
                <c:pt idx="3">
                  <c:v>105</c:v>
                </c:pt>
                <c:pt idx="4">
                  <c:v>105</c:v>
                </c:pt>
                <c:pt idx="5">
                  <c:v>105</c:v>
                </c:pt>
                <c:pt idx="6">
                  <c:v>105</c:v>
                </c:pt>
                <c:pt idx="7">
                  <c:v>105</c:v>
                </c:pt>
                <c:pt idx="8">
                  <c:v>105</c:v>
                </c:pt>
                <c:pt idx="9">
                  <c:v>105</c:v>
                </c:pt>
                <c:pt idx="10">
                  <c:v>105</c:v>
                </c:pt>
                <c:pt idx="11">
                  <c:v>105</c:v>
                </c:pt>
                <c:pt idx="12">
                  <c:v>105</c:v>
                </c:pt>
              </c:numCache>
            </c:numRef>
          </c:val>
          <c:smooth val="0"/>
          <c:extLst>
            <c:ext xmlns:c16="http://schemas.microsoft.com/office/drawing/2014/chart" uri="{C3380CC4-5D6E-409C-BE32-E72D297353CC}">
              <c16:uniqueId val="{00000002-D785-4BB1-AFD9-6C20C5AE22EB}"/>
            </c:ext>
          </c:extLst>
        </c:ser>
        <c:ser>
          <c:idx val="3"/>
          <c:order val="3"/>
          <c:spPr>
            <a:ln w="28575" cap="rnd">
              <a:solidFill>
                <a:srgbClr val="70AD47"/>
              </a:solidFill>
              <a:prstDash val="dash"/>
              <a:round/>
            </a:ln>
            <a:effectLst/>
          </c:spPr>
          <c:marker>
            <c:symbol val="none"/>
          </c:marker>
          <c:cat>
            <c:numRef>
              <c:f>'[1]BP (obs)'!$B$2:$N$2</c:f>
              <c:numCache>
                <c:formatCode>General</c:formatCode>
                <c:ptCount val="13"/>
              </c:numCache>
            </c:numRef>
          </c:cat>
          <c:val>
            <c:numRef>
              <c:f>'[1]BP (obs)'!$B$12:$N$12</c:f>
              <c:numCache>
                <c:formatCode>General</c:formatCode>
                <c:ptCount val="13"/>
                <c:pt idx="0">
                  <c:v>45</c:v>
                </c:pt>
                <c:pt idx="1">
                  <c:v>45</c:v>
                </c:pt>
                <c:pt idx="2">
                  <c:v>45</c:v>
                </c:pt>
                <c:pt idx="3">
                  <c:v>45</c:v>
                </c:pt>
                <c:pt idx="4">
                  <c:v>45</c:v>
                </c:pt>
                <c:pt idx="5">
                  <c:v>45</c:v>
                </c:pt>
                <c:pt idx="6">
                  <c:v>45</c:v>
                </c:pt>
                <c:pt idx="7">
                  <c:v>45</c:v>
                </c:pt>
                <c:pt idx="8">
                  <c:v>45</c:v>
                </c:pt>
                <c:pt idx="9">
                  <c:v>45</c:v>
                </c:pt>
                <c:pt idx="10">
                  <c:v>45</c:v>
                </c:pt>
                <c:pt idx="11">
                  <c:v>45</c:v>
                </c:pt>
                <c:pt idx="12">
                  <c:v>45</c:v>
                </c:pt>
              </c:numCache>
            </c:numRef>
          </c:val>
          <c:smooth val="0"/>
          <c:extLst>
            <c:ext xmlns:c16="http://schemas.microsoft.com/office/drawing/2014/chart" uri="{C3380CC4-5D6E-409C-BE32-E72D297353CC}">
              <c16:uniqueId val="{00000003-D785-4BB1-AFD9-6C20C5AE22EB}"/>
            </c:ext>
          </c:extLst>
        </c:ser>
        <c:ser>
          <c:idx val="4"/>
          <c:order val="4"/>
          <c:spPr>
            <a:ln w="28575" cap="rnd">
              <a:solidFill>
                <a:srgbClr val="FFC000"/>
              </a:solidFill>
              <a:prstDash val="dash"/>
              <a:round/>
            </a:ln>
            <a:effectLst/>
          </c:spPr>
          <c:marker>
            <c:symbol val="none"/>
          </c:marker>
          <c:cat>
            <c:numRef>
              <c:f>'[1]BP (obs)'!$B$2:$N$2</c:f>
              <c:numCache>
                <c:formatCode>General</c:formatCode>
                <c:ptCount val="13"/>
              </c:numCache>
            </c:numRef>
          </c:cat>
          <c:val>
            <c:numRef>
              <c:f>'[1]BP (obs)'!$B$13:$N$13</c:f>
              <c:numCache>
                <c:formatCode>General</c:formatCode>
                <c:ptCount val="13"/>
                <c:pt idx="0">
                  <c:v>98</c:v>
                </c:pt>
                <c:pt idx="1">
                  <c:v>98</c:v>
                </c:pt>
                <c:pt idx="2">
                  <c:v>98</c:v>
                </c:pt>
                <c:pt idx="3">
                  <c:v>98</c:v>
                </c:pt>
                <c:pt idx="4">
                  <c:v>98</c:v>
                </c:pt>
                <c:pt idx="5">
                  <c:v>98</c:v>
                </c:pt>
                <c:pt idx="6">
                  <c:v>98</c:v>
                </c:pt>
                <c:pt idx="7">
                  <c:v>98</c:v>
                </c:pt>
                <c:pt idx="8">
                  <c:v>98</c:v>
                </c:pt>
                <c:pt idx="9">
                  <c:v>98</c:v>
                </c:pt>
                <c:pt idx="10">
                  <c:v>98</c:v>
                </c:pt>
                <c:pt idx="11">
                  <c:v>98</c:v>
                </c:pt>
                <c:pt idx="12">
                  <c:v>98</c:v>
                </c:pt>
              </c:numCache>
            </c:numRef>
          </c:val>
          <c:smooth val="0"/>
          <c:extLst>
            <c:ext xmlns:c16="http://schemas.microsoft.com/office/drawing/2014/chart" uri="{C3380CC4-5D6E-409C-BE32-E72D297353CC}">
              <c16:uniqueId val="{00000004-D785-4BB1-AFD9-6C20C5AE22EB}"/>
            </c:ext>
          </c:extLst>
        </c:ser>
        <c:ser>
          <c:idx val="5"/>
          <c:order val="5"/>
          <c:spPr>
            <a:ln w="28575" cap="rnd">
              <a:solidFill>
                <a:srgbClr val="FFC000"/>
              </a:solidFill>
              <a:prstDash val="dash"/>
              <a:round/>
            </a:ln>
            <a:effectLst/>
          </c:spPr>
          <c:marker>
            <c:symbol val="none"/>
          </c:marker>
          <c:cat>
            <c:numRef>
              <c:f>'[1]BP (obs)'!$B$2:$N$2</c:f>
              <c:numCache>
                <c:formatCode>General</c:formatCode>
                <c:ptCount val="13"/>
              </c:numCache>
            </c:numRef>
          </c:cat>
          <c:val>
            <c:numRef>
              <c:f>'[1]BP (obs)'!$B$14:$N$14</c:f>
              <c:numCache>
                <c:formatCode>General</c:formatCode>
                <c:ptCount val="13"/>
                <c:pt idx="0">
                  <c:v>40</c:v>
                </c:pt>
                <c:pt idx="1">
                  <c:v>40</c:v>
                </c:pt>
                <c:pt idx="2">
                  <c:v>40</c:v>
                </c:pt>
                <c:pt idx="3">
                  <c:v>40</c:v>
                </c:pt>
                <c:pt idx="4">
                  <c:v>40</c:v>
                </c:pt>
                <c:pt idx="5">
                  <c:v>40</c:v>
                </c:pt>
                <c:pt idx="6">
                  <c:v>40</c:v>
                </c:pt>
                <c:pt idx="7">
                  <c:v>40</c:v>
                </c:pt>
                <c:pt idx="8">
                  <c:v>40</c:v>
                </c:pt>
                <c:pt idx="9">
                  <c:v>40</c:v>
                </c:pt>
                <c:pt idx="10">
                  <c:v>40</c:v>
                </c:pt>
                <c:pt idx="11">
                  <c:v>40</c:v>
                </c:pt>
                <c:pt idx="12">
                  <c:v>40</c:v>
                </c:pt>
              </c:numCache>
            </c:numRef>
          </c:val>
          <c:smooth val="0"/>
          <c:extLst>
            <c:ext xmlns:c16="http://schemas.microsoft.com/office/drawing/2014/chart" uri="{C3380CC4-5D6E-409C-BE32-E72D297353CC}">
              <c16:uniqueId val="{00000005-D785-4BB1-AFD9-6C20C5AE22EB}"/>
            </c:ext>
          </c:extLst>
        </c:ser>
        <c:ser>
          <c:idx val="6"/>
          <c:order val="6"/>
          <c:spPr>
            <a:ln w="28575" cap="rnd">
              <a:solidFill>
                <a:srgbClr val="FF0000"/>
              </a:solidFill>
              <a:prstDash val="dash"/>
              <a:round/>
            </a:ln>
            <a:effectLst/>
          </c:spPr>
          <c:marker>
            <c:symbol val="none"/>
          </c:marker>
          <c:cat>
            <c:numRef>
              <c:f>'[1]BP (obs)'!$B$2:$N$2</c:f>
              <c:numCache>
                <c:formatCode>General</c:formatCode>
                <c:ptCount val="13"/>
              </c:numCache>
            </c:numRef>
          </c:cat>
          <c:val>
            <c:numRef>
              <c:f>'[1]BP (obs)'!$B$15:$N$15</c:f>
              <c:numCache>
                <c:formatCode>General</c:formatCode>
                <c:ptCount val="13"/>
                <c:pt idx="0">
                  <c:v>83</c:v>
                </c:pt>
                <c:pt idx="1">
                  <c:v>83</c:v>
                </c:pt>
                <c:pt idx="2">
                  <c:v>83</c:v>
                </c:pt>
                <c:pt idx="3">
                  <c:v>83</c:v>
                </c:pt>
                <c:pt idx="4">
                  <c:v>83</c:v>
                </c:pt>
                <c:pt idx="5">
                  <c:v>83</c:v>
                </c:pt>
                <c:pt idx="6">
                  <c:v>83</c:v>
                </c:pt>
                <c:pt idx="7">
                  <c:v>83</c:v>
                </c:pt>
                <c:pt idx="8">
                  <c:v>83</c:v>
                </c:pt>
                <c:pt idx="9">
                  <c:v>83</c:v>
                </c:pt>
                <c:pt idx="10">
                  <c:v>83</c:v>
                </c:pt>
                <c:pt idx="11">
                  <c:v>83</c:v>
                </c:pt>
                <c:pt idx="12">
                  <c:v>83</c:v>
                </c:pt>
              </c:numCache>
            </c:numRef>
          </c:val>
          <c:smooth val="0"/>
          <c:extLst>
            <c:ext xmlns:c16="http://schemas.microsoft.com/office/drawing/2014/chart" uri="{C3380CC4-5D6E-409C-BE32-E72D297353CC}">
              <c16:uniqueId val="{00000006-D785-4BB1-AFD9-6C20C5AE22EB}"/>
            </c:ext>
          </c:extLst>
        </c:ser>
        <c:ser>
          <c:idx val="7"/>
          <c:order val="7"/>
          <c:spPr>
            <a:ln w="28575" cap="rnd">
              <a:solidFill>
                <a:srgbClr val="FF0000"/>
              </a:solidFill>
              <a:prstDash val="dash"/>
              <a:round/>
            </a:ln>
            <a:effectLst/>
          </c:spPr>
          <c:marker>
            <c:symbol val="none"/>
          </c:marker>
          <c:cat>
            <c:numRef>
              <c:f>'[1]BP (obs)'!$B$2:$N$2</c:f>
              <c:numCache>
                <c:formatCode>General</c:formatCode>
                <c:ptCount val="13"/>
              </c:numCache>
            </c:numRef>
          </c:cat>
          <c:val>
            <c:numRef>
              <c:f>'[1]BP (obs)'!$B$16:$N$16</c:f>
              <c:numCache>
                <c:formatCode>General</c:formatCode>
                <c:ptCount val="13"/>
                <c:pt idx="0">
                  <c:v>34</c:v>
                </c:pt>
                <c:pt idx="1">
                  <c:v>34</c:v>
                </c:pt>
                <c:pt idx="2">
                  <c:v>34</c:v>
                </c:pt>
                <c:pt idx="3">
                  <c:v>34</c:v>
                </c:pt>
                <c:pt idx="4">
                  <c:v>34</c:v>
                </c:pt>
                <c:pt idx="5">
                  <c:v>34</c:v>
                </c:pt>
                <c:pt idx="6">
                  <c:v>34</c:v>
                </c:pt>
                <c:pt idx="7">
                  <c:v>34</c:v>
                </c:pt>
                <c:pt idx="8">
                  <c:v>34</c:v>
                </c:pt>
                <c:pt idx="9">
                  <c:v>34</c:v>
                </c:pt>
                <c:pt idx="10">
                  <c:v>34</c:v>
                </c:pt>
                <c:pt idx="11">
                  <c:v>34</c:v>
                </c:pt>
                <c:pt idx="12">
                  <c:v>34</c:v>
                </c:pt>
              </c:numCache>
            </c:numRef>
          </c:val>
          <c:smooth val="0"/>
          <c:extLst>
            <c:ext xmlns:c16="http://schemas.microsoft.com/office/drawing/2014/chart" uri="{C3380CC4-5D6E-409C-BE32-E72D297353CC}">
              <c16:uniqueId val="{00000007-D785-4BB1-AFD9-6C20C5AE22EB}"/>
            </c:ext>
          </c:extLst>
        </c:ser>
        <c:dLbls>
          <c:showLegendKey val="0"/>
          <c:showVal val="0"/>
          <c:showCatName val="0"/>
          <c:showSerName val="0"/>
          <c:showPercent val="0"/>
          <c:showBubbleSize val="0"/>
        </c:dLbls>
        <c:marker val="1"/>
        <c:smooth val="0"/>
        <c:axId val="636743792"/>
        <c:axId val="636744120"/>
      </c:lineChart>
      <c:catAx>
        <c:axId val="636743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6744120"/>
        <c:crosses val="autoZero"/>
        <c:auto val="1"/>
        <c:lblAlgn val="ctr"/>
        <c:lblOffset val="100"/>
        <c:noMultiLvlLbl val="1"/>
      </c:catAx>
      <c:valAx>
        <c:axId val="636744120"/>
        <c:scaling>
          <c:orientation val="minMax"/>
        </c:scaling>
        <c:delete val="0"/>
        <c:axPos val="l"/>
        <c:majorGridlines>
          <c:spPr>
            <a:ln w="9525" cap="flat" cmpd="sng" algn="ctr">
              <a:solidFill>
                <a:schemeClr val="accent1">
                  <a:lumMod val="60000"/>
                  <a:lumOff val="40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6743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zoomScale="6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5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2</xdr:col>
      <xdr:colOff>66675</xdr:colOff>
      <xdr:row>2</xdr:row>
      <xdr:rowOff>38100</xdr:rowOff>
    </xdr:from>
    <xdr:to>
      <xdr:col>7</xdr:col>
      <xdr:colOff>600075</xdr:colOff>
      <xdr:row>6</xdr:row>
      <xdr:rowOff>95250</xdr:rowOff>
    </xdr:to>
    <xdr:pic>
      <xdr:nvPicPr>
        <xdr:cNvPr id="2220"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200025"/>
          <a:ext cx="3343275" cy="876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66675</xdr:colOff>
      <xdr:row>1</xdr:row>
      <xdr:rowOff>38100</xdr:rowOff>
    </xdr:from>
    <xdr:to>
      <xdr:col>9</xdr:col>
      <xdr:colOff>28575</xdr:colOff>
      <xdr:row>5</xdr:row>
      <xdr:rowOff>95250</xdr:rowOff>
    </xdr:to>
    <xdr:pic>
      <xdr:nvPicPr>
        <xdr:cNvPr id="317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200025"/>
          <a:ext cx="3343275" cy="876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3</xdr:row>
      <xdr:rowOff>66675</xdr:rowOff>
    </xdr:from>
    <xdr:to>
      <xdr:col>7</xdr:col>
      <xdr:colOff>171450</xdr:colOff>
      <xdr:row>6</xdr:row>
      <xdr:rowOff>390525</xdr:rowOff>
    </xdr:to>
    <xdr:pic>
      <xdr:nvPicPr>
        <xdr:cNvPr id="1125"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904875"/>
          <a:ext cx="3343275" cy="876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absoluteAnchor>
    <xdr:pos x="0" y="0"/>
    <xdr:ext cx="9300308" cy="607646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87774" cy="605286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eight%20for%20Height%20Charts/Weight%20for%20Height%20Charts/Physical%20Obs/PhysObsQIP/EDObsVe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ntro (obs)"/>
      <sheetName val="Pulse (obs)"/>
      <sheetName val="HRChart (obs)"/>
      <sheetName val="BP (obs)"/>
      <sheetName val="BPChart (obs)"/>
    </sheetNames>
    <sheetDataSet>
      <sheetData sheetId="0"/>
      <sheetData sheetId="1">
        <row r="2">
          <cell r="B2"/>
          <cell r="C2"/>
          <cell r="D2"/>
          <cell r="E2"/>
          <cell r="F2"/>
          <cell r="G2"/>
          <cell r="H2"/>
          <cell r="I2"/>
          <cell r="J2"/>
          <cell r="K2"/>
          <cell r="L2"/>
          <cell r="M2"/>
          <cell r="N2"/>
        </row>
        <row r="4">
          <cell r="B4"/>
          <cell r="C4"/>
          <cell r="D4"/>
          <cell r="E4"/>
          <cell r="F4"/>
          <cell r="G4"/>
          <cell r="H4"/>
          <cell r="I4"/>
          <cell r="J4"/>
          <cell r="K4"/>
          <cell r="L4"/>
          <cell r="M4"/>
          <cell r="N4"/>
        </row>
        <row r="5">
          <cell r="B5"/>
          <cell r="C5"/>
          <cell r="D5"/>
          <cell r="E5"/>
          <cell r="F5"/>
          <cell r="G5"/>
          <cell r="H5"/>
          <cell r="I5"/>
          <cell r="J5"/>
          <cell r="K5"/>
          <cell r="L5"/>
          <cell r="M5"/>
          <cell r="N5"/>
        </row>
        <row r="8">
          <cell r="B8">
            <v>60</v>
          </cell>
          <cell r="C8">
            <v>60</v>
          </cell>
          <cell r="D8">
            <v>60</v>
          </cell>
          <cell r="E8">
            <v>60</v>
          </cell>
          <cell r="F8">
            <v>60</v>
          </cell>
          <cell r="G8">
            <v>60</v>
          </cell>
          <cell r="H8">
            <v>60</v>
          </cell>
          <cell r="I8">
            <v>60</v>
          </cell>
          <cell r="J8">
            <v>60</v>
          </cell>
          <cell r="K8">
            <v>60</v>
          </cell>
          <cell r="L8">
            <v>60</v>
          </cell>
          <cell r="M8">
            <v>60</v>
          </cell>
          <cell r="N8">
            <v>60</v>
          </cell>
        </row>
        <row r="9">
          <cell r="B9">
            <v>50</v>
          </cell>
          <cell r="C9">
            <v>50</v>
          </cell>
          <cell r="D9">
            <v>50</v>
          </cell>
          <cell r="E9">
            <v>50</v>
          </cell>
          <cell r="F9">
            <v>50</v>
          </cell>
          <cell r="G9">
            <v>50</v>
          </cell>
          <cell r="H9">
            <v>50</v>
          </cell>
          <cell r="I9">
            <v>50</v>
          </cell>
          <cell r="J9">
            <v>50</v>
          </cell>
          <cell r="K9">
            <v>50</v>
          </cell>
          <cell r="L9">
            <v>50</v>
          </cell>
          <cell r="M9">
            <v>50</v>
          </cell>
          <cell r="N9">
            <v>50</v>
          </cell>
        </row>
        <row r="10">
          <cell r="B10">
            <v>40</v>
          </cell>
          <cell r="C10">
            <v>40</v>
          </cell>
          <cell r="D10">
            <v>40</v>
          </cell>
          <cell r="E10">
            <v>40</v>
          </cell>
          <cell r="F10">
            <v>40</v>
          </cell>
          <cell r="G10">
            <v>40</v>
          </cell>
          <cell r="H10">
            <v>40</v>
          </cell>
          <cell r="I10">
            <v>40</v>
          </cell>
          <cell r="J10">
            <v>40</v>
          </cell>
          <cell r="K10">
            <v>40</v>
          </cell>
          <cell r="L10">
            <v>40</v>
          </cell>
          <cell r="M10">
            <v>40</v>
          </cell>
          <cell r="N10">
            <v>40</v>
          </cell>
        </row>
      </sheetData>
      <sheetData sheetId="2" refreshError="1"/>
      <sheetData sheetId="3">
        <row r="2">
          <cell r="B2"/>
          <cell r="C2"/>
          <cell r="D2"/>
          <cell r="E2"/>
          <cell r="F2"/>
          <cell r="G2"/>
          <cell r="H2"/>
          <cell r="I2"/>
          <cell r="J2"/>
          <cell r="K2"/>
          <cell r="L2"/>
          <cell r="M2"/>
          <cell r="N2"/>
        </row>
        <row r="3">
          <cell r="B3"/>
          <cell r="C3"/>
          <cell r="D3"/>
          <cell r="E3"/>
          <cell r="F3"/>
          <cell r="G3"/>
          <cell r="H3"/>
          <cell r="I3"/>
          <cell r="J3"/>
          <cell r="K3"/>
          <cell r="L3"/>
          <cell r="M3"/>
          <cell r="N3"/>
        </row>
        <row r="4">
          <cell r="B4"/>
          <cell r="C4"/>
          <cell r="D4"/>
          <cell r="E4"/>
          <cell r="F4"/>
          <cell r="G4"/>
          <cell r="H4"/>
          <cell r="I4"/>
          <cell r="J4"/>
          <cell r="K4"/>
          <cell r="L4"/>
          <cell r="M4"/>
          <cell r="N4"/>
        </row>
        <row r="11">
          <cell r="B11">
            <v>105</v>
          </cell>
          <cell r="C11">
            <v>105</v>
          </cell>
          <cell r="D11">
            <v>105</v>
          </cell>
          <cell r="E11">
            <v>105</v>
          </cell>
          <cell r="F11">
            <v>105</v>
          </cell>
          <cell r="G11">
            <v>105</v>
          </cell>
          <cell r="H11">
            <v>105</v>
          </cell>
          <cell r="I11">
            <v>105</v>
          </cell>
          <cell r="J11">
            <v>105</v>
          </cell>
          <cell r="K11">
            <v>105</v>
          </cell>
          <cell r="L11">
            <v>105</v>
          </cell>
          <cell r="M11">
            <v>105</v>
          </cell>
          <cell r="N11">
            <v>105</v>
          </cell>
        </row>
        <row r="12">
          <cell r="B12">
            <v>45</v>
          </cell>
          <cell r="C12">
            <v>45</v>
          </cell>
          <cell r="D12">
            <v>45</v>
          </cell>
          <cell r="E12">
            <v>45</v>
          </cell>
          <cell r="F12">
            <v>45</v>
          </cell>
          <cell r="G12">
            <v>45</v>
          </cell>
          <cell r="H12">
            <v>45</v>
          </cell>
          <cell r="I12">
            <v>45</v>
          </cell>
          <cell r="J12">
            <v>45</v>
          </cell>
          <cell r="K12">
            <v>45</v>
          </cell>
          <cell r="L12">
            <v>45</v>
          </cell>
          <cell r="M12">
            <v>45</v>
          </cell>
          <cell r="N12">
            <v>45</v>
          </cell>
        </row>
        <row r="13">
          <cell r="B13">
            <v>98</v>
          </cell>
          <cell r="C13">
            <v>98</v>
          </cell>
          <cell r="D13">
            <v>98</v>
          </cell>
          <cell r="E13">
            <v>98</v>
          </cell>
          <cell r="F13">
            <v>98</v>
          </cell>
          <cell r="G13">
            <v>98</v>
          </cell>
          <cell r="H13">
            <v>98</v>
          </cell>
          <cell r="I13">
            <v>98</v>
          </cell>
          <cell r="J13">
            <v>98</v>
          </cell>
          <cell r="K13">
            <v>98</v>
          </cell>
          <cell r="L13">
            <v>98</v>
          </cell>
          <cell r="M13">
            <v>98</v>
          </cell>
          <cell r="N13">
            <v>98</v>
          </cell>
        </row>
        <row r="14">
          <cell r="B14">
            <v>40</v>
          </cell>
          <cell r="C14">
            <v>40</v>
          </cell>
          <cell r="D14">
            <v>40</v>
          </cell>
          <cell r="E14">
            <v>40</v>
          </cell>
          <cell r="F14">
            <v>40</v>
          </cell>
          <cell r="G14">
            <v>40</v>
          </cell>
          <cell r="H14">
            <v>40</v>
          </cell>
          <cell r="I14">
            <v>40</v>
          </cell>
          <cell r="J14">
            <v>40</v>
          </cell>
          <cell r="K14">
            <v>40</v>
          </cell>
          <cell r="L14">
            <v>40</v>
          </cell>
          <cell r="M14">
            <v>40</v>
          </cell>
          <cell r="N14">
            <v>40</v>
          </cell>
        </row>
        <row r="15">
          <cell r="B15">
            <v>83</v>
          </cell>
          <cell r="C15">
            <v>83</v>
          </cell>
          <cell r="D15">
            <v>83</v>
          </cell>
          <cell r="E15">
            <v>83</v>
          </cell>
          <cell r="F15">
            <v>83</v>
          </cell>
          <cell r="G15">
            <v>83</v>
          </cell>
          <cell r="H15">
            <v>83</v>
          </cell>
          <cell r="I15">
            <v>83</v>
          </cell>
          <cell r="J15">
            <v>83</v>
          </cell>
          <cell r="K15">
            <v>83</v>
          </cell>
          <cell r="L15">
            <v>83</v>
          </cell>
          <cell r="M15">
            <v>83</v>
          </cell>
          <cell r="N15">
            <v>83</v>
          </cell>
        </row>
        <row r="16">
          <cell r="B16">
            <v>34</v>
          </cell>
          <cell r="C16">
            <v>34</v>
          </cell>
          <cell r="D16">
            <v>34</v>
          </cell>
          <cell r="E16">
            <v>34</v>
          </cell>
          <cell r="F16">
            <v>34</v>
          </cell>
          <cell r="G16">
            <v>34</v>
          </cell>
          <cell r="H16">
            <v>34</v>
          </cell>
          <cell r="I16">
            <v>34</v>
          </cell>
          <cell r="J16">
            <v>34</v>
          </cell>
          <cell r="K16">
            <v>34</v>
          </cell>
          <cell r="L16">
            <v>34</v>
          </cell>
          <cell r="M16">
            <v>34</v>
          </cell>
          <cell r="N16">
            <v>34</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4"/>
  <sheetViews>
    <sheetView showGridLines="0" showRowColHeaders="0" tabSelected="1" defaultGridColor="0" colorId="22" zoomScaleNormal="100" workbookViewId="0">
      <selection activeCell="F18" sqref="F18"/>
    </sheetView>
  </sheetViews>
  <sheetFormatPr defaultColWidth="0" defaultRowHeight="12.5" zeroHeight="1"/>
  <cols>
    <col min="1" max="2" width="2.7265625" style="8" customWidth="1"/>
    <col min="3" max="3" width="3.26953125" style="11" customWidth="1"/>
    <col min="4" max="4" width="11.54296875" style="17" customWidth="1"/>
    <col min="5" max="5" width="8.1796875" style="17" customWidth="1"/>
    <col min="6" max="6" width="10.26953125" style="17" customWidth="1"/>
    <col min="7" max="7" width="8.81640625" style="17" customWidth="1"/>
    <col min="8" max="8" width="10" style="17" customWidth="1"/>
    <col min="9" max="9" width="10.1796875" style="17" customWidth="1"/>
    <col min="10" max="10" width="9.453125" style="17" customWidth="1"/>
    <col min="11" max="11" width="9.81640625" style="17" customWidth="1"/>
    <col min="12" max="12" width="2.453125" style="70" customWidth="1"/>
    <col min="13" max="13" width="0.81640625" style="91" customWidth="1"/>
    <col min="14" max="35" width="0.81640625" style="71" customWidth="1"/>
    <col min="36" max="36" width="0.81640625" style="70" customWidth="1"/>
    <col min="37" max="42" width="0.81640625" style="66" customWidth="1"/>
    <col min="43" max="43" width="6" style="66" customWidth="1"/>
    <col min="44" max="16384" width="0" style="66" hidden="1"/>
  </cols>
  <sheetData>
    <row r="1" spans="1:43" ht="12.75" customHeight="1">
      <c r="C1" s="8"/>
      <c r="D1" s="19"/>
      <c r="E1" s="19"/>
      <c r="F1" s="19"/>
      <c r="G1" s="19"/>
      <c r="H1" s="19"/>
      <c r="I1" s="20"/>
      <c r="J1" s="19"/>
      <c r="K1" s="19"/>
      <c r="M1" s="71"/>
      <c r="AK1" s="70"/>
      <c r="AL1" s="70"/>
      <c r="AM1" s="70"/>
      <c r="AN1" s="70"/>
      <c r="AO1" s="70"/>
      <c r="AP1" s="70"/>
      <c r="AQ1" s="70"/>
    </row>
    <row r="2" spans="1:43" hidden="1">
      <c r="C2" s="8"/>
      <c r="D2" s="8"/>
      <c r="E2" s="8"/>
      <c r="F2" s="8"/>
      <c r="G2" s="8"/>
      <c r="H2" s="8"/>
      <c r="I2" s="8"/>
      <c r="J2" s="8"/>
      <c r="K2" s="8"/>
      <c r="M2" s="70"/>
      <c r="N2" s="70"/>
      <c r="O2" s="70"/>
      <c r="AK2" s="70"/>
      <c r="AL2" s="70"/>
      <c r="AM2" s="70"/>
      <c r="AN2" s="70"/>
      <c r="AO2" s="70"/>
      <c r="AP2" s="70"/>
      <c r="AQ2" s="70"/>
    </row>
    <row r="3" spans="1:43" ht="26.25" customHeight="1">
      <c r="C3" s="56"/>
      <c r="D3" s="57"/>
      <c r="E3" s="57"/>
      <c r="F3" s="57"/>
      <c r="G3" s="57"/>
      <c r="H3" s="57"/>
      <c r="I3" s="57"/>
      <c r="J3" s="57"/>
      <c r="K3" s="58" t="s">
        <v>85</v>
      </c>
      <c r="L3" s="72"/>
      <c r="M3" s="72"/>
      <c r="N3" s="70"/>
      <c r="O3" s="70"/>
      <c r="AK3" s="70"/>
      <c r="AL3" s="70"/>
      <c r="AM3" s="70"/>
      <c r="AN3" s="70"/>
      <c r="AO3" s="70"/>
      <c r="AP3" s="70"/>
      <c r="AQ3" s="70"/>
    </row>
    <row r="4" spans="1:43" ht="12.75" customHeight="1">
      <c r="C4" s="59"/>
      <c r="D4" s="48"/>
      <c r="E4" s="48"/>
      <c r="F4" s="48"/>
      <c r="G4" s="48"/>
      <c r="H4" s="48"/>
      <c r="I4" s="48"/>
      <c r="J4" s="48"/>
      <c r="K4" s="60"/>
      <c r="L4" s="73"/>
      <c r="M4" s="73"/>
      <c r="N4" s="74"/>
      <c r="O4" s="70"/>
      <c r="AK4" s="70"/>
      <c r="AL4" s="70"/>
      <c r="AM4" s="70"/>
      <c r="AN4" s="70"/>
      <c r="AO4" s="70"/>
      <c r="AP4" s="70"/>
      <c r="AQ4" s="70"/>
    </row>
    <row r="5" spans="1:43" ht="12.75" customHeight="1">
      <c r="C5" s="61"/>
      <c r="D5" s="48"/>
      <c r="E5" s="48"/>
      <c r="F5" s="48"/>
      <c r="G5" s="48"/>
      <c r="H5" s="48"/>
      <c r="I5" s="48"/>
      <c r="J5" s="48"/>
      <c r="K5" s="60"/>
      <c r="L5" s="73"/>
      <c r="M5" s="73"/>
      <c r="N5" s="74"/>
      <c r="O5" s="70"/>
      <c r="AK5" s="70"/>
      <c r="AL5" s="70"/>
      <c r="AM5" s="70"/>
      <c r="AN5" s="70"/>
      <c r="AO5" s="70"/>
      <c r="AP5" s="70"/>
      <c r="AQ5" s="70"/>
    </row>
    <row r="6" spans="1:43" ht="12.75" customHeight="1">
      <c r="C6" s="61"/>
      <c r="D6" s="48"/>
      <c r="E6" s="48"/>
      <c r="F6" s="48"/>
      <c r="G6" s="48"/>
      <c r="H6" s="48"/>
      <c r="I6" s="48"/>
      <c r="J6" s="48"/>
      <c r="K6" s="60"/>
      <c r="L6" s="73"/>
      <c r="M6" s="73"/>
      <c r="N6" s="74"/>
      <c r="O6" s="70"/>
      <c r="AK6" s="70"/>
      <c r="AL6" s="70"/>
      <c r="AM6" s="70"/>
      <c r="AN6" s="70"/>
      <c r="AO6" s="70"/>
      <c r="AP6" s="70"/>
      <c r="AQ6" s="70"/>
    </row>
    <row r="7" spans="1:43" ht="18.75" customHeight="1">
      <c r="C7" s="62" t="str">
        <f>CHAR(169)&amp;" Early Onset Eating Disorders Research Team"</f>
        <v>© Early Onset Eating Disorders Research Team</v>
      </c>
      <c r="D7" s="63"/>
      <c r="E7" s="63"/>
      <c r="F7" s="63"/>
      <c r="G7" s="63"/>
      <c r="H7" s="63"/>
      <c r="I7" s="63"/>
      <c r="J7" s="63"/>
      <c r="K7" s="64"/>
      <c r="L7" s="75"/>
      <c r="M7" s="75"/>
      <c r="N7" s="76"/>
      <c r="O7" s="70"/>
      <c r="AK7" s="70"/>
      <c r="AL7" s="70"/>
      <c r="AM7" s="70"/>
      <c r="AN7" s="70"/>
      <c r="AO7" s="70"/>
      <c r="AP7" s="70"/>
      <c r="AQ7" s="70"/>
    </row>
    <row r="8" spans="1:43">
      <c r="C8" s="8"/>
      <c r="D8" s="9"/>
      <c r="E8" s="19"/>
      <c r="F8" s="19"/>
      <c r="G8" s="19"/>
      <c r="H8" s="19"/>
      <c r="I8" s="20"/>
      <c r="J8" s="19"/>
      <c r="K8" s="19"/>
      <c r="M8" s="71"/>
      <c r="AK8" s="70" t="s">
        <v>84</v>
      </c>
      <c r="AL8" s="70"/>
      <c r="AM8" s="70"/>
      <c r="AN8" s="70"/>
      <c r="AO8" s="70"/>
      <c r="AP8" s="70"/>
      <c r="AQ8" s="70"/>
    </row>
    <row r="9" spans="1:43" ht="13">
      <c r="C9" s="8"/>
      <c r="D9" s="24" t="s">
        <v>0</v>
      </c>
      <c r="E9" s="141"/>
      <c r="F9" s="142"/>
      <c r="G9" s="143"/>
      <c r="H9" s="21"/>
      <c r="I9" s="20"/>
      <c r="J9" s="29"/>
      <c r="K9" s="19"/>
      <c r="M9" s="71"/>
      <c r="AK9" s="70"/>
      <c r="AL9" s="70"/>
      <c r="AM9" s="70"/>
      <c r="AN9" s="70"/>
      <c r="AO9" s="70"/>
      <c r="AP9" s="70"/>
      <c r="AQ9" s="70"/>
    </row>
    <row r="10" spans="1:43" ht="13">
      <c r="C10" s="8"/>
      <c r="D10" s="22"/>
      <c r="E10" s="16"/>
      <c r="F10" s="16"/>
      <c r="G10" s="19"/>
      <c r="H10" s="19"/>
      <c r="I10" s="20"/>
      <c r="J10" s="19"/>
      <c r="K10" s="16"/>
      <c r="L10" s="77"/>
      <c r="M10" s="71"/>
      <c r="AK10" s="70">
        <f>NORMSINV(UserCentile1/100)</f>
        <v>-1.8807936081512509</v>
      </c>
      <c r="AL10" s="70">
        <f>NORMSINV(UserCentile2/100)</f>
        <v>-0.67448975019608193</v>
      </c>
      <c r="AM10" s="70">
        <f>NORMSINV(UserCentile3/100)</f>
        <v>0</v>
      </c>
      <c r="AN10" s="70">
        <f>NORMSINV(UserCentile4/100)</f>
        <v>0.67448975019608193</v>
      </c>
      <c r="AO10" s="70">
        <f>NORMSINV(UserCentile5/100)</f>
        <v>1.8807936081512504</v>
      </c>
      <c r="AP10" s="70"/>
      <c r="AQ10" s="70"/>
    </row>
    <row r="11" spans="1:43" ht="13">
      <c r="C11" s="8"/>
      <c r="D11" s="24" t="s">
        <v>1</v>
      </c>
      <c r="E11" s="144"/>
      <c r="F11" s="145"/>
      <c r="G11" s="19"/>
      <c r="H11" s="19"/>
      <c r="I11" s="20"/>
      <c r="J11" s="10" t="s">
        <v>27</v>
      </c>
      <c r="K11" s="32" t="s">
        <v>111</v>
      </c>
      <c r="L11" s="78"/>
      <c r="M11" s="71"/>
      <c r="AK11" s="70"/>
      <c r="AL11" s="70"/>
      <c r="AM11" s="70"/>
      <c r="AN11" s="70"/>
      <c r="AO11" s="70"/>
      <c r="AP11" s="70"/>
      <c r="AQ11" s="70"/>
    </row>
    <row r="12" spans="1:43">
      <c r="C12" s="8"/>
      <c r="D12" s="19"/>
      <c r="E12" s="19"/>
      <c r="F12" s="19"/>
      <c r="G12" s="19"/>
      <c r="H12" s="19"/>
      <c r="I12" s="20"/>
      <c r="J12" s="19"/>
      <c r="K12" s="19"/>
      <c r="M12" s="71"/>
      <c r="AK12" s="70"/>
      <c r="AL12" s="70"/>
      <c r="AM12" s="70"/>
      <c r="AN12" s="70"/>
      <c r="AO12" s="70"/>
      <c r="AP12" s="70"/>
      <c r="AQ12" s="70"/>
    </row>
    <row r="13" spans="1:43" s="67" customFormat="1" ht="31.5" customHeight="1">
      <c r="A13" s="22"/>
      <c r="B13" s="22"/>
      <c r="C13" s="13"/>
      <c r="D13" s="36" t="s">
        <v>2</v>
      </c>
      <c r="E13" s="37" t="s">
        <v>3</v>
      </c>
      <c r="F13" s="37" t="s">
        <v>4</v>
      </c>
      <c r="G13" s="37" t="s">
        <v>5</v>
      </c>
      <c r="H13" s="37" t="s">
        <v>65</v>
      </c>
      <c r="I13" s="37" t="s">
        <v>66</v>
      </c>
      <c r="J13" s="37" t="s">
        <v>67</v>
      </c>
      <c r="K13" s="37" t="s">
        <v>68</v>
      </c>
      <c r="L13" s="79"/>
      <c r="M13" s="80"/>
      <c r="N13" s="80" t="s">
        <v>28</v>
      </c>
      <c r="O13" s="80" t="s">
        <v>29</v>
      </c>
      <c r="P13" s="80" t="s">
        <v>30</v>
      </c>
      <c r="Q13" s="80" t="s">
        <v>16</v>
      </c>
      <c r="R13" s="80" t="s">
        <v>26</v>
      </c>
      <c r="S13" s="80" t="s">
        <v>7</v>
      </c>
      <c r="T13" s="80" t="s">
        <v>8</v>
      </c>
      <c r="U13" s="80" t="s">
        <v>9</v>
      </c>
      <c r="V13" s="80" t="s">
        <v>10</v>
      </c>
      <c r="W13" s="80" t="s">
        <v>11</v>
      </c>
      <c r="X13" s="80" t="s">
        <v>12</v>
      </c>
      <c r="Y13" s="80" t="s">
        <v>13</v>
      </c>
      <c r="Z13" s="80" t="s">
        <v>14</v>
      </c>
      <c r="AA13" s="80" t="s">
        <v>15</v>
      </c>
      <c r="AB13" s="80"/>
      <c r="AC13" s="80"/>
      <c r="AD13" s="80" t="s">
        <v>2</v>
      </c>
      <c r="AE13" s="81" t="s">
        <v>82</v>
      </c>
      <c r="AF13" s="80"/>
      <c r="AG13" s="80"/>
      <c r="AH13" s="80"/>
      <c r="AI13" s="80"/>
      <c r="AJ13" s="79"/>
      <c r="AK13" s="82" t="s">
        <v>83</v>
      </c>
      <c r="AL13" s="79"/>
      <c r="AM13" s="79"/>
      <c r="AN13" s="79"/>
      <c r="AO13" s="79"/>
      <c r="AP13" s="79"/>
      <c r="AQ13" s="79"/>
    </row>
    <row r="14" spans="1:43" s="67" customFormat="1" ht="15.75" customHeight="1">
      <c r="A14" s="22"/>
      <c r="B14" s="22"/>
      <c r="C14" s="14"/>
      <c r="D14" s="16"/>
      <c r="E14" s="25" t="s">
        <v>3</v>
      </c>
      <c r="F14" s="18"/>
      <c r="G14" s="18"/>
      <c r="H14" s="18"/>
      <c r="I14" s="18"/>
      <c r="J14" s="18"/>
      <c r="K14" s="18"/>
      <c r="L14" s="79"/>
      <c r="M14" s="80"/>
      <c r="N14" s="80"/>
      <c r="O14" s="80"/>
      <c r="P14" s="80"/>
      <c r="Q14" s="80"/>
      <c r="R14" s="80"/>
      <c r="S14" s="80"/>
      <c r="T14" s="80"/>
      <c r="U14" s="80"/>
      <c r="V14" s="80"/>
      <c r="W14" s="80"/>
      <c r="X14" s="80"/>
      <c r="Y14" s="80"/>
      <c r="Z14" s="80"/>
      <c r="AA14" s="80"/>
      <c r="AB14" s="80"/>
      <c r="AC14" s="80"/>
      <c r="AD14" s="80" t="s">
        <v>33</v>
      </c>
      <c r="AE14" s="80" t="s">
        <v>31</v>
      </c>
      <c r="AF14" s="80" t="s">
        <v>32</v>
      </c>
      <c r="AG14" s="80" t="str">
        <f>UserRef1&amp;"% W4H"</f>
        <v>80% W4H</v>
      </c>
      <c r="AH14" s="80" t="str">
        <f>UserRef2&amp;"% W4H"</f>
        <v>90% W4H</v>
      </c>
      <c r="AI14" s="80" t="str">
        <f>UserRef3&amp;"% W4H"</f>
        <v>100% W4H</v>
      </c>
      <c r="AJ14" s="79"/>
      <c r="AK14" s="79" t="str">
        <f>"Centile "&amp;UserCentile1</f>
        <v>Centile 3</v>
      </c>
      <c r="AL14" s="79" t="str">
        <f>"Centile "&amp;UserCentile2</f>
        <v>Centile 25</v>
      </c>
      <c r="AM14" s="79" t="str">
        <f>"Centile "&amp;UserCentile3</f>
        <v>Centile 50</v>
      </c>
      <c r="AN14" s="79" t="str">
        <f>"Centile "&amp;UserCentile4</f>
        <v>Centile 75</v>
      </c>
      <c r="AO14" s="79" t="str">
        <f>"Centile "&amp;UserCentile5</f>
        <v>Centile 97</v>
      </c>
      <c r="AP14" s="79"/>
      <c r="AQ14" s="79"/>
    </row>
    <row r="15" spans="1:43">
      <c r="A15" s="22"/>
      <c r="B15" s="22"/>
      <c r="C15" s="15"/>
      <c r="D15" s="139"/>
      <c r="E15" s="33"/>
      <c r="F15" s="138"/>
      <c r="G15" s="39" t="str">
        <f t="shared" ref="G15:G25" si="0">IF(AND(D15&lt;&gt;"",E15&lt;&gt;"",F15&lt;&gt;""),E15/(F15*F15)*10000,"")</f>
        <v/>
      </c>
      <c r="H15" s="39" t="str">
        <f>IF(N15,100*NORMSDIST((POWER((E15/W15),V15)-1)/(V15*X15)),"")</f>
        <v/>
      </c>
      <c r="I15" s="39" t="str">
        <f>IF(N15,100*NORMSDIST(((F15/T15)-1)/U15),"")</f>
        <v/>
      </c>
      <c r="J15" s="39" t="str">
        <f>IF(N15,100*NORMSDIST((POWER(G15/Z15,Y15)-1)/(Y15*AA15)),"")</f>
        <v/>
      </c>
      <c r="K15" s="40" t="str">
        <f>IF(N15,(E15/(F15*F15)*1000000/Z15),"")</f>
        <v/>
      </c>
      <c r="L15" s="83"/>
      <c r="M15" s="71"/>
      <c r="N15" s="71" t="str">
        <f>IF(AND(D15&lt;&gt;"",E15&lt;&gt;"",F15&lt;&gt;""),"TRUE","FALSE")</f>
        <v>FALSE</v>
      </c>
      <c r="O15" s="84">
        <f>(D15-DateofBirth)/365.25</f>
        <v>0</v>
      </c>
      <c r="P15" s="84">
        <f ca="1">VLOOKUP((O15),INDIRECT(sex),1)</f>
        <v>0</v>
      </c>
      <c r="Q15" s="85">
        <f ca="1">VLOOKUP((O15+0.084),INDIRECT(sex),1)</f>
        <v>8.3000000000000004E-2</v>
      </c>
      <c r="R15" s="86">
        <f ca="1">(O15-P15)/(Q15-P15)</f>
        <v>0</v>
      </c>
      <c r="S15" s="87">
        <f ca="1">VLOOKUP(O15,INDIRECT(sex),2)+R15*((VLOOKUP(Q15,INDIRECT(sex),2))-(VLOOKUP(O15,INDIRECT(sex),2)))</f>
        <v>1</v>
      </c>
      <c r="T15" s="84">
        <f ca="1">VLOOKUP(O15,INDIRECT(sex),3)+R15*((VLOOKUP(Q15,INDIRECT(sex),3))-(VLOOKUP(O15,INDIRECT(sex),3)))</f>
        <v>50.22</v>
      </c>
      <c r="U15" s="88">
        <f ca="1">VLOOKUP(O15,INDIRECT(sex),4)+R15*((VLOOKUP(Q15,INDIRECT(sex),4))-(VLOOKUP(O15,INDIRECT(sex),4)))</f>
        <v>3.7249999999999998E-2</v>
      </c>
      <c r="V15" s="88">
        <f ca="1">VLOOKUP(O15,INDIRECT(sex),5)+R15*((VLOOKUP(Q15,INDIRECT(sex),5))-(VLOOKUP(O15,INDIRECT(sex),5)))</f>
        <v>0.66200000000000003</v>
      </c>
      <c r="W15" s="88">
        <f ca="1">VLOOKUP(O15,INDIRECT(sex),6)+R15*((VLOOKUP(Q15,INDIRECT(sex),6))-(VLOOKUP(O15,INDIRECT(sex),6)))</f>
        <v>3.4030999999999998</v>
      </c>
      <c r="X15" s="88">
        <f ca="1">VLOOKUP(O15,INDIRECT(sex),7)+R15*((VLOOKUP(Q15,INDIRECT(sex),7))-(VLOOKUP(O15,INDIRECT(sex),7)))</f>
        <v>0.13447000000000001</v>
      </c>
      <c r="Y15" s="88">
        <f ca="1">VLOOKUP(O15,INDIRECT(sex),8)+R15*((VLOOKUP(Q15,INDIRECT(sex),8))-(VLOOKUP(O15,INDIRECT(sex),8)))</f>
        <v>-0.40600000000000003</v>
      </c>
      <c r="Z15" s="88">
        <f ca="1">VLOOKUP(O15,INDIRECT(sex),9)+R15*((VLOOKUP(Q15,INDIRECT(sex),9))-(VLOOKUP(O15,INDIRECT(sex),9)))</f>
        <v>13.028</v>
      </c>
      <c r="AA15" s="86">
        <f ca="1">VLOOKUP(O15,INDIRECT(sex),10)+R15*((VLOOKUP(Q15,INDIRECT(sex),10))-(VLOOKUP(O15,INDIRECT(sex),10)))</f>
        <v>9.146E-2</v>
      </c>
      <c r="AD15" s="89">
        <f>IF(N15,D15,0)</f>
        <v>0</v>
      </c>
      <c r="AE15" s="90" t="str">
        <f>IF(N15,E15,"")</f>
        <v/>
      </c>
      <c r="AF15" s="71" t="str">
        <f>IF(N15,F15,"")</f>
        <v/>
      </c>
      <c r="AG15" s="84" t="e">
        <f ca="1">UserRef1*Z15*AF15*AF15/1000000</f>
        <v>#VALUE!</v>
      </c>
      <c r="AH15" s="84" t="e">
        <f ca="1">UserRef2*Z15*AF15*AF15/1000000</f>
        <v>#VALUE!</v>
      </c>
      <c r="AI15" s="84" t="e">
        <f ca="1">UserRef3*Z15*AF15*AF15/1000000</f>
        <v>#VALUE!</v>
      </c>
      <c r="AK15" s="70">
        <f ca="1">W15*(POWER($AK$10*$V$15*$X$15+1,1/$V$15))</f>
        <v>2.5802811596360562</v>
      </c>
      <c r="AL15" s="70">
        <f ca="1">W15*(POWER($AL$10*V15*X15+1,1/V15))</f>
        <v>3.0992219897600966</v>
      </c>
      <c r="AM15" s="70">
        <f ca="1">W15*(POWER($AM$10*V15*X15+1,1/V15))</f>
        <v>3.4030999999999998</v>
      </c>
      <c r="AN15" s="70">
        <f ca="1">W15*(POWER($AN$10*V15*X15+1,1/V15))</f>
        <v>3.7164423021918958</v>
      </c>
      <c r="AO15" s="70">
        <f ca="1">W15*(POWER($AO$10*V15*X15+1,1/V15))</f>
        <v>4.2996191773726053</v>
      </c>
      <c r="AP15" s="70"/>
      <c r="AQ15" s="70"/>
    </row>
    <row r="16" spans="1:43">
      <c r="A16" s="22"/>
      <c r="B16" s="22"/>
      <c r="C16" s="15"/>
      <c r="D16" s="140"/>
      <c r="E16" s="34"/>
      <c r="F16" s="34"/>
      <c r="G16" s="41" t="str">
        <f t="shared" si="0"/>
        <v/>
      </c>
      <c r="H16" s="41" t="str">
        <f t="shared" ref="H16:H35" si="1">IF(N16,100*NORMSDIST((POWER((E16/W16),V16)-1)/(V16*X16)),"")</f>
        <v/>
      </c>
      <c r="I16" s="41" t="str">
        <f t="shared" ref="I16:I35" si="2">IF(N16,100*NORMSDIST(((F16/T16)-1)/U16),"")</f>
        <v/>
      </c>
      <c r="J16" s="41" t="str">
        <f t="shared" ref="J16:J35" si="3">IF(N16,100*NORMSDIST((POWER(G16/Z16,Y16)-1)/(Y16*AA16)),"")</f>
        <v/>
      </c>
      <c r="K16" s="42" t="str">
        <f t="shared" ref="K16:K35" si="4">IF(N16,(E16/(F16*F16)*1000000/Z16),"")</f>
        <v/>
      </c>
      <c r="L16" s="83"/>
      <c r="M16" s="71"/>
      <c r="N16" s="71" t="str">
        <f t="shared" ref="N16:N35" si="5">IF(AND(D16&lt;&gt;"",E16&lt;&gt;"",F16&lt;&gt;""),"TRUE","FALSE")</f>
        <v>FALSE</v>
      </c>
      <c r="O16" s="84">
        <f>IF(N16,(D16-DateofBirth)/365.25,O15+(14/365.25))</f>
        <v>3.8329911019849415E-2</v>
      </c>
      <c r="P16" s="84">
        <f t="shared" ref="P16:P35" ca="1" si="6">VLOOKUP((O16),INDIRECT(sex),1)</f>
        <v>0</v>
      </c>
      <c r="Q16" s="85">
        <f t="shared" ref="Q16:Q35" ca="1" si="7">VLOOKUP((O16+0.084),INDIRECT(sex),1)</f>
        <v>8.3000000000000004E-2</v>
      </c>
      <c r="R16" s="86">
        <f ca="1">(O16-P16)/(Q16-P16)</f>
        <v>0.46180615686565557</v>
      </c>
      <c r="S16" s="87">
        <f t="shared" ref="S16:S35" ca="1" si="8">VLOOKUP(O16,INDIRECT(sex),2)+R16*((VLOOKUP(Q16,INDIRECT(sex),2))-(VLOOKUP(O16,INDIRECT(sex),2)))</f>
        <v>1</v>
      </c>
      <c r="T16" s="84">
        <f t="shared" ref="T16:T35" ca="1" si="9">VLOOKUP(O16,INDIRECT(sex),3)+R16*((VLOOKUP(Q16,INDIRECT(sex),3))-(VLOOKUP(O16,INDIRECT(sex),3)))</f>
        <v>51.822467364323821</v>
      </c>
      <c r="U16" s="88">
        <f t="shared" ref="U16:U35" ca="1" si="10">VLOOKUP(O16,INDIRECT(sex),4)+R16*((VLOOKUP(Q16,INDIRECT(sex),4))-(VLOOKUP(O16,INDIRECT(sex),4)))</f>
        <v>3.6705068734898524E-2</v>
      </c>
      <c r="V16" s="88">
        <f t="shared" ref="V16:V35" ca="1" si="11">VLOOKUP(O16,INDIRECT(sex),5)+R16*((VLOOKUP(Q16,INDIRECT(sex),5))-(VLOOKUP(O16,INDIRECT(sex),5)))</f>
        <v>0.60935409811731533</v>
      </c>
      <c r="W16" s="88">
        <f t="shared" ref="W16:W35" ca="1" si="12">VLOOKUP(O16,INDIRECT(sex),6)+R16*((VLOOKUP(Q16,INDIRECT(sex),6))-(VLOOKUP(O16,INDIRECT(sex),6)))</f>
        <v>3.7833511895631804</v>
      </c>
      <c r="X16" s="88">
        <f t="shared" ref="X16:X35" ca="1" si="13">VLOOKUP(O16,INDIRECT(sex),7)+R16*((VLOOKUP(Q16,INDIRECT(sex),7))-(VLOOKUP(O16,INDIRECT(sex),7)))</f>
        <v>0.12992120935487328</v>
      </c>
      <c r="Y16" s="88">
        <f t="shared" ref="Y16:Y35" ca="1" si="14">VLOOKUP(O16,INDIRECT(sex),8)+R16*((VLOOKUP(Q16,INDIRECT(sex),8))-(VLOOKUP(O16,INDIRECT(sex),8)))</f>
        <v>-0.46926744349059485</v>
      </c>
      <c r="Z16" s="88">
        <f t="shared" ref="Z16:Z35" ca="1" si="15">VLOOKUP(O16,INDIRECT(sex),9)+R16*((VLOOKUP(Q16,INDIRECT(sex),9))-(VLOOKUP(O16,INDIRECT(sex),9)))</f>
        <v>13.705469632121916</v>
      </c>
      <c r="AA16" s="86">
        <f t="shared" ref="AA16:AA35" ca="1" si="16">VLOOKUP(O16,INDIRECT(sex),10)+R16*((VLOOKUP(Q16,INDIRECT(sex),10))-(VLOOKUP(O16,INDIRECT(sex),10)))</f>
        <v>8.8850795213709047E-2</v>
      </c>
      <c r="AD16" s="89">
        <f>IF(N16,D16,AD15+14)</f>
        <v>14</v>
      </c>
      <c r="AE16" s="90" t="str">
        <f t="shared" ref="AE16:AE35" si="17">IF(N16,E16,"")</f>
        <v/>
      </c>
      <c r="AF16" s="71" t="str">
        <f t="shared" ref="AF16:AF34" si="18">IF(N16,F16,AF15)</f>
        <v/>
      </c>
      <c r="AG16" s="84" t="e">
        <f t="shared" ref="AG16:AG35" ca="1" si="19">UserRef1*Z16*AF16*AF16/1000000</f>
        <v>#VALUE!</v>
      </c>
      <c r="AH16" s="84" t="e">
        <f t="shared" ref="AH16:AH35" ca="1" si="20">UserRef2*Z16*AF16*AF16/1000000</f>
        <v>#VALUE!</v>
      </c>
      <c r="AI16" s="84" t="e">
        <f t="shared" ref="AI16:AI35" ca="1" si="21">UserRef3*Z16*AF16*AF16/1000000</f>
        <v>#VALUE!</v>
      </c>
      <c r="AK16" s="70">
        <f t="shared" ref="AK16:AK35" ca="1" si="22">W16*(POWER($AK$10*$V$15*$X$15+1,1/$V$15))</f>
        <v>2.8685932810427364</v>
      </c>
      <c r="AL16" s="70">
        <f t="shared" ref="AL16:AL35" ca="1" si="23">W16*(POWER($AL$10*V16*X16+1,1/V16))</f>
        <v>3.4575257414182494</v>
      </c>
      <c r="AM16" s="70">
        <f t="shared" ref="AM16:AM35" ca="1" si="24">W16*(POWER($AM$10*V16*X16+1,1/V16))</f>
        <v>3.7833511895631804</v>
      </c>
      <c r="AN16" s="70">
        <f t="shared" ref="AN16:AN35" ca="1" si="25">W16*(POWER($AN$10*V16*X16+1,1/V16))</f>
        <v>4.1205272976749736</v>
      </c>
      <c r="AO16" s="70">
        <f t="shared" ref="AO16:AO35" ca="1" si="26">W16*(POWER($AO$10*V16*X16+1,1/V16))</f>
        <v>4.751206789559058</v>
      </c>
      <c r="AP16" s="70"/>
      <c r="AQ16" s="70"/>
    </row>
    <row r="17" spans="1:43">
      <c r="A17" s="22"/>
      <c r="B17" s="22"/>
      <c r="C17" s="15"/>
      <c r="D17" s="38"/>
      <c r="E17" s="34"/>
      <c r="F17" s="34"/>
      <c r="G17" s="41" t="str">
        <f t="shared" si="0"/>
        <v/>
      </c>
      <c r="H17" s="41" t="str">
        <f t="shared" si="1"/>
        <v/>
      </c>
      <c r="I17" s="41" t="str">
        <f t="shared" si="2"/>
        <v/>
      </c>
      <c r="J17" s="41" t="str">
        <f t="shared" si="3"/>
        <v/>
      </c>
      <c r="K17" s="42" t="str">
        <f t="shared" si="4"/>
        <v/>
      </c>
      <c r="L17" s="83"/>
      <c r="M17" s="71"/>
      <c r="N17" s="71" t="str">
        <f t="shared" si="5"/>
        <v>FALSE</v>
      </c>
      <c r="O17" s="84">
        <f t="shared" ref="O17:O34" si="27">IF(N17,(D17-DateofBirth)/365.25,O16+(14/365.25))</f>
        <v>7.665982203969883E-2</v>
      </c>
      <c r="P17" s="84">
        <f t="shared" ca="1" si="6"/>
        <v>0</v>
      </c>
      <c r="Q17" s="85">
        <f t="shared" ca="1" si="7"/>
        <v>8.3000000000000004E-2</v>
      </c>
      <c r="R17" s="86">
        <f t="shared" ref="R17:R35" ca="1" si="28">(O17-P17)/(Q17-P17)</f>
        <v>0.92361231373131114</v>
      </c>
      <c r="S17" s="87">
        <f t="shared" ca="1" si="8"/>
        <v>1</v>
      </c>
      <c r="T17" s="84">
        <f t="shared" ca="1" si="9"/>
        <v>53.424934728647649</v>
      </c>
      <c r="U17" s="88">
        <f t="shared" ca="1" si="10"/>
        <v>3.616013746979705E-2</v>
      </c>
      <c r="V17" s="88">
        <f t="shared" ca="1" si="11"/>
        <v>0.55670819623463053</v>
      </c>
      <c r="W17" s="88">
        <f t="shared" ca="1" si="12"/>
        <v>4.1636023791263614</v>
      </c>
      <c r="X17" s="88">
        <f t="shared" ca="1" si="13"/>
        <v>0.12537241870974658</v>
      </c>
      <c r="Y17" s="88">
        <f t="shared" ca="1" si="14"/>
        <v>-0.53253488698118967</v>
      </c>
      <c r="Z17" s="88">
        <f t="shared" ca="1" si="15"/>
        <v>14.382939264243833</v>
      </c>
      <c r="AA17" s="86">
        <f t="shared" ca="1" si="16"/>
        <v>8.6241590427418094E-2</v>
      </c>
      <c r="AD17" s="89">
        <f t="shared" ref="AD17:AD34" si="29">IF(N17,D17,AD16+14)</f>
        <v>28</v>
      </c>
      <c r="AE17" s="90" t="str">
        <f t="shared" si="17"/>
        <v/>
      </c>
      <c r="AF17" s="71" t="str">
        <f t="shared" si="18"/>
        <v/>
      </c>
      <c r="AG17" s="84" t="e">
        <f t="shared" ca="1" si="19"/>
        <v>#VALUE!</v>
      </c>
      <c r="AH17" s="84" t="e">
        <f t="shared" ca="1" si="20"/>
        <v>#VALUE!</v>
      </c>
      <c r="AI17" s="84" t="e">
        <f t="shared" ca="1" si="21"/>
        <v>#VALUE!</v>
      </c>
      <c r="AK17" s="70">
        <f t="shared" ca="1" si="22"/>
        <v>3.156905402449417</v>
      </c>
      <c r="AL17" s="70">
        <f t="shared" ca="1" si="23"/>
        <v>3.8181386081469744</v>
      </c>
      <c r="AM17" s="70">
        <f t="shared" ca="1" si="24"/>
        <v>4.1636023791263614</v>
      </c>
      <c r="AN17" s="70">
        <f t="shared" ca="1" si="25"/>
        <v>4.5222649166189139</v>
      </c>
      <c r="AO17" s="70">
        <f t="shared" ca="1" si="26"/>
        <v>5.1962495742600874</v>
      </c>
      <c r="AP17" s="70"/>
      <c r="AQ17" s="70"/>
    </row>
    <row r="18" spans="1:43">
      <c r="A18" s="22"/>
      <c r="B18" s="22"/>
      <c r="C18" s="15"/>
      <c r="D18" s="140"/>
      <c r="E18" s="34"/>
      <c r="F18" s="34"/>
      <c r="G18" s="41" t="str">
        <f t="shared" si="0"/>
        <v/>
      </c>
      <c r="H18" s="41" t="str">
        <f t="shared" si="1"/>
        <v/>
      </c>
      <c r="I18" s="41" t="str">
        <f t="shared" si="2"/>
        <v/>
      </c>
      <c r="J18" s="41" t="str">
        <f t="shared" si="3"/>
        <v/>
      </c>
      <c r="K18" s="42" t="str">
        <f t="shared" si="4"/>
        <v/>
      </c>
      <c r="L18" s="83"/>
      <c r="M18" s="71"/>
      <c r="N18" s="71" t="str">
        <f t="shared" si="5"/>
        <v>FALSE</v>
      </c>
      <c r="O18" s="84">
        <f t="shared" si="27"/>
        <v>0.11498973305954824</v>
      </c>
      <c r="P18" s="84">
        <f t="shared" ca="1" si="6"/>
        <v>8.3000000000000004E-2</v>
      </c>
      <c r="Q18" s="85">
        <f t="shared" ca="1" si="7"/>
        <v>0.16700000000000001</v>
      </c>
      <c r="R18" s="86">
        <f t="shared" ca="1" si="28"/>
        <v>0.38083015547081228</v>
      </c>
      <c r="S18" s="87">
        <f t="shared" ca="1" si="8"/>
        <v>1</v>
      </c>
      <c r="T18" s="84">
        <f t="shared" ca="1" si="9"/>
        <v>54.91627310061601</v>
      </c>
      <c r="U18" s="88">
        <f t="shared" ca="1" si="10"/>
        <v>3.5654895130536809E-2</v>
      </c>
      <c r="V18" s="88">
        <f t="shared" ca="1" si="11"/>
        <v>0.50839366383103557</v>
      </c>
      <c r="W18" s="88">
        <f t="shared" ca="1" si="12"/>
        <v>4.5401897990613076</v>
      </c>
      <c r="X18" s="88">
        <f t="shared" ca="1" si="13"/>
        <v>0.12182851496039894</v>
      </c>
      <c r="Y18" s="88">
        <f t="shared" ca="1" si="14"/>
        <v>-0.58641463772367264</v>
      </c>
      <c r="Z18" s="88">
        <f t="shared" ca="1" si="15"/>
        <v>14.897156644177178</v>
      </c>
      <c r="AA18" s="86">
        <f t="shared" ca="1" si="16"/>
        <v>8.4663701232032859E-2</v>
      </c>
      <c r="AD18" s="89">
        <f t="shared" si="29"/>
        <v>42</v>
      </c>
      <c r="AE18" s="90" t="str">
        <f t="shared" si="17"/>
        <v/>
      </c>
      <c r="AF18" s="71" t="str">
        <f t="shared" si="18"/>
        <v/>
      </c>
      <c r="AG18" s="84" t="e">
        <f t="shared" ca="1" si="19"/>
        <v>#VALUE!</v>
      </c>
      <c r="AH18" s="84" t="e">
        <f t="shared" ca="1" si="20"/>
        <v>#VALUE!</v>
      </c>
      <c r="AI18" s="84" t="e">
        <f t="shared" ca="1" si="21"/>
        <v>#VALUE!</v>
      </c>
      <c r="AK18" s="70">
        <f t="shared" ca="1" si="22"/>
        <v>3.4424395990977943</v>
      </c>
      <c r="AL18" s="70">
        <f t="shared" ca="1" si="23"/>
        <v>4.1746519072978625</v>
      </c>
      <c r="AM18" s="70">
        <f t="shared" ca="1" si="24"/>
        <v>4.5401897990613076</v>
      </c>
      <c r="AN18" s="70">
        <f t="shared" ca="1" si="25"/>
        <v>4.9207986969037556</v>
      </c>
      <c r="AO18" s="70">
        <f t="shared" ca="1" si="26"/>
        <v>5.6390224589479887</v>
      </c>
      <c r="AP18" s="70"/>
      <c r="AQ18" s="70"/>
    </row>
    <row r="19" spans="1:43">
      <c r="A19" s="22"/>
      <c r="B19" s="22"/>
      <c r="C19" s="15"/>
      <c r="D19" s="38"/>
      <c r="E19" s="34"/>
      <c r="F19" s="34"/>
      <c r="G19" s="41" t="str">
        <f t="shared" si="0"/>
        <v/>
      </c>
      <c r="H19" s="41" t="str">
        <f t="shared" si="1"/>
        <v/>
      </c>
      <c r="I19" s="41" t="str">
        <f t="shared" si="2"/>
        <v/>
      </c>
      <c r="J19" s="41" t="str">
        <f t="shared" si="3"/>
        <v/>
      </c>
      <c r="K19" s="42" t="str">
        <f t="shared" si="4"/>
        <v/>
      </c>
      <c r="L19" s="83"/>
      <c r="M19" s="71"/>
      <c r="N19" s="71" t="str">
        <f t="shared" si="5"/>
        <v>FALSE</v>
      </c>
      <c r="O19" s="84">
        <f t="shared" si="27"/>
        <v>0.15331964407939766</v>
      </c>
      <c r="P19" s="84">
        <f t="shared" ca="1" si="6"/>
        <v>8.3000000000000004E-2</v>
      </c>
      <c r="Q19" s="85">
        <f t="shared" ca="1" si="7"/>
        <v>0.16700000000000001</v>
      </c>
      <c r="R19" s="86">
        <f t="shared" ca="1" si="28"/>
        <v>0.83713861999282924</v>
      </c>
      <c r="S19" s="87">
        <f t="shared" ca="1" si="8"/>
        <v>1</v>
      </c>
      <c r="T19" s="84">
        <f t="shared" ca="1" si="9"/>
        <v>56.385586356376905</v>
      </c>
      <c r="U19" s="88">
        <f t="shared" ca="1" si="10"/>
        <v>3.5157518904207812E-2</v>
      </c>
      <c r="V19" s="88">
        <f t="shared" ca="1" si="11"/>
        <v>0.46093758352074576</v>
      </c>
      <c r="W19" s="88">
        <f t="shared" ca="1" si="12"/>
        <v>4.916051081288094</v>
      </c>
      <c r="X19" s="88">
        <f t="shared" ca="1" si="13"/>
        <v>0.11848377391545256</v>
      </c>
      <c r="Y19" s="88">
        <f t="shared" ca="1" si="14"/>
        <v>-0.63843380267918259</v>
      </c>
      <c r="Z19" s="88">
        <f t="shared" ca="1" si="15"/>
        <v>15.379018382712427</v>
      </c>
      <c r="AA19" s="86">
        <f t="shared" ca="1" si="16"/>
        <v>8.3290212753821577E-2</v>
      </c>
      <c r="AD19" s="89">
        <f t="shared" si="29"/>
        <v>56</v>
      </c>
      <c r="AE19" s="90" t="str">
        <f t="shared" si="17"/>
        <v/>
      </c>
      <c r="AF19" s="71" t="str">
        <f t="shared" si="18"/>
        <v/>
      </c>
      <c r="AG19" s="84" t="e">
        <f t="shared" ca="1" si="19"/>
        <v>#VALUE!</v>
      </c>
      <c r="AH19" s="84" t="e">
        <f t="shared" ca="1" si="20"/>
        <v>#VALUE!</v>
      </c>
      <c r="AI19" s="84" t="e">
        <f t="shared" ca="1" si="21"/>
        <v>#VALUE!</v>
      </c>
      <c r="AK19" s="70">
        <f t="shared" ca="1" si="22"/>
        <v>3.7274232273092567</v>
      </c>
      <c r="AL19" s="70">
        <f t="shared" ca="1" si="23"/>
        <v>4.5316241543832074</v>
      </c>
      <c r="AM19" s="70">
        <f t="shared" ca="1" si="24"/>
        <v>4.916051081288094</v>
      </c>
      <c r="AN19" s="70">
        <f t="shared" ca="1" si="25"/>
        <v>5.3174025528277511</v>
      </c>
      <c r="AO19" s="70">
        <f t="shared" ca="1" si="26"/>
        <v>6.0777351683858445</v>
      </c>
      <c r="AP19" s="70"/>
      <c r="AQ19" s="70"/>
    </row>
    <row r="20" spans="1:43">
      <c r="A20" s="22"/>
      <c r="B20" s="22"/>
      <c r="C20" s="15"/>
      <c r="D20" s="38"/>
      <c r="E20" s="34"/>
      <c r="F20" s="34"/>
      <c r="G20" s="41" t="str">
        <f t="shared" si="0"/>
        <v/>
      </c>
      <c r="H20" s="41" t="str">
        <f t="shared" si="1"/>
        <v/>
      </c>
      <c r="I20" s="41" t="str">
        <f t="shared" si="2"/>
        <v/>
      </c>
      <c r="J20" s="41" t="str">
        <f t="shared" si="3"/>
        <v/>
      </c>
      <c r="K20" s="42" t="str">
        <f t="shared" si="4"/>
        <v/>
      </c>
      <c r="L20" s="83"/>
      <c r="M20" s="71"/>
      <c r="N20" s="71" t="str">
        <f t="shared" si="5"/>
        <v>FALSE</v>
      </c>
      <c r="O20" s="84">
        <f t="shared" si="27"/>
        <v>0.19164955509924708</v>
      </c>
      <c r="P20" s="84">
        <f t="shared" ca="1" si="6"/>
        <v>0.16700000000000001</v>
      </c>
      <c r="Q20" s="85">
        <f t="shared" ca="1" si="7"/>
        <v>0.25</v>
      </c>
      <c r="R20" s="86">
        <f t="shared" ca="1" si="28"/>
        <v>0.2969825915571937</v>
      </c>
      <c r="S20" s="87">
        <f t="shared" ca="1" si="8"/>
        <v>1</v>
      </c>
      <c r="T20" s="84">
        <f t="shared" ca="1" si="9"/>
        <v>57.747490908191281</v>
      </c>
      <c r="U20" s="88">
        <f t="shared" ca="1" si="10"/>
        <v>3.4700836363936234E-2</v>
      </c>
      <c r="V20" s="88">
        <f t="shared" ca="1" si="11"/>
        <v>0.41638061898518097</v>
      </c>
      <c r="W20" s="88">
        <f t="shared" ca="1" si="12"/>
        <v>5.2733824175552311</v>
      </c>
      <c r="X20" s="88">
        <f t="shared" ca="1" si="13"/>
        <v>0.11573975087207146</v>
      </c>
      <c r="Y20" s="88">
        <f t="shared" ca="1" si="14"/>
        <v>-0.6849163636063762</v>
      </c>
      <c r="Z20" s="88">
        <f t="shared" ca="1" si="15"/>
        <v>15.75948177927315</v>
      </c>
      <c r="AA20" s="86">
        <f t="shared" ca="1" si="16"/>
        <v>8.2321858027592912E-2</v>
      </c>
      <c r="AD20" s="89">
        <f t="shared" si="29"/>
        <v>70</v>
      </c>
      <c r="AE20" s="90" t="str">
        <f t="shared" si="17"/>
        <v/>
      </c>
      <c r="AF20" s="71" t="str">
        <f t="shared" si="18"/>
        <v/>
      </c>
      <c r="AG20" s="84" t="e">
        <f t="shared" ca="1" si="19"/>
        <v>#VALUE!</v>
      </c>
      <c r="AH20" s="84" t="e">
        <f t="shared" ca="1" si="20"/>
        <v>#VALUE!</v>
      </c>
      <c r="AI20" s="84" t="e">
        <f t="shared" ca="1" si="21"/>
        <v>#VALUE!</v>
      </c>
      <c r="AK20" s="70">
        <f t="shared" ca="1" si="22"/>
        <v>3.9983571742158039</v>
      </c>
      <c r="AL20" s="70">
        <f t="shared" ca="1" si="23"/>
        <v>4.8710512360449343</v>
      </c>
      <c r="AM20" s="70">
        <f t="shared" ca="1" si="24"/>
        <v>5.2733824175552311</v>
      </c>
      <c r="AN20" s="70">
        <f t="shared" ca="1" si="25"/>
        <v>5.6944689664858217</v>
      </c>
      <c r="AO20" s="70">
        <f t="shared" ca="1" si="26"/>
        <v>6.4950973941895516</v>
      </c>
      <c r="AP20" s="70"/>
      <c r="AQ20" s="70"/>
    </row>
    <row r="21" spans="1:43">
      <c r="A21" s="22"/>
      <c r="B21" s="22"/>
      <c r="C21" s="15"/>
      <c r="D21" s="38"/>
      <c r="E21" s="34"/>
      <c r="F21" s="34"/>
      <c r="G21" s="41" t="str">
        <f t="shared" si="0"/>
        <v/>
      </c>
      <c r="H21" s="41" t="str">
        <f t="shared" si="1"/>
        <v/>
      </c>
      <c r="I21" s="41" t="str">
        <f t="shared" si="2"/>
        <v/>
      </c>
      <c r="J21" s="41" t="str">
        <f t="shared" si="3"/>
        <v/>
      </c>
      <c r="K21" s="42" t="str">
        <f t="shared" si="4"/>
        <v/>
      </c>
      <c r="L21" s="83"/>
      <c r="M21" s="71"/>
      <c r="N21" s="71" t="str">
        <f t="shared" si="5"/>
        <v>FALSE</v>
      </c>
      <c r="O21" s="84">
        <f t="shared" si="27"/>
        <v>0.2299794661190965</v>
      </c>
      <c r="P21" s="84">
        <f t="shared" ca="1" si="6"/>
        <v>0.16700000000000001</v>
      </c>
      <c r="Q21" s="85">
        <f t="shared" ca="1" si="7"/>
        <v>0.25</v>
      </c>
      <c r="R21" s="86">
        <f t="shared" ca="1" si="28"/>
        <v>0.75878874842284938</v>
      </c>
      <c r="S21" s="87">
        <f t="shared" ca="1" si="8"/>
        <v>1</v>
      </c>
      <c r="T21" s="84">
        <f t="shared" ca="1" si="9"/>
        <v>59.049784270552429</v>
      </c>
      <c r="U21" s="88">
        <f t="shared" ca="1" si="10"/>
        <v>3.4266738576482519E-2</v>
      </c>
      <c r="V21" s="88">
        <f t="shared" ca="1" si="11"/>
        <v>0.37343264639667501</v>
      </c>
      <c r="W21" s="88">
        <f t="shared" ca="1" si="12"/>
        <v>5.6204297444397717</v>
      </c>
      <c r="X21" s="88">
        <f t="shared" ca="1" si="13"/>
        <v>0.11332912273323273</v>
      </c>
      <c r="Y21" s="88">
        <f t="shared" ca="1" si="14"/>
        <v>-0.72832614235174786</v>
      </c>
      <c r="Z21" s="88">
        <f t="shared" ca="1" si="15"/>
        <v>16.083669701392839</v>
      </c>
      <c r="AA21" s="86">
        <f t="shared" ca="1" si="16"/>
        <v>8.1578350115039208E-2</v>
      </c>
      <c r="AD21" s="89">
        <f t="shared" si="29"/>
        <v>84</v>
      </c>
      <c r="AE21" s="90" t="str">
        <f t="shared" si="17"/>
        <v/>
      </c>
      <c r="AF21" s="71" t="str">
        <f t="shared" si="18"/>
        <v/>
      </c>
      <c r="AG21" s="84" t="e">
        <f t="shared" ca="1" si="19"/>
        <v>#VALUE!</v>
      </c>
      <c r="AH21" s="84" t="e">
        <f t="shared" ca="1" si="20"/>
        <v>#VALUE!</v>
      </c>
      <c r="AI21" s="84" t="e">
        <f t="shared" ca="1" si="21"/>
        <v>#VALUE!</v>
      </c>
      <c r="AK21" s="70">
        <f t="shared" ca="1" si="22"/>
        <v>4.2614936318756538</v>
      </c>
      <c r="AL21" s="70">
        <f t="shared" ca="1" si="23"/>
        <v>5.2010295792544765</v>
      </c>
      <c r="AM21" s="70">
        <f t="shared" ca="1" si="24"/>
        <v>5.6204297444397717</v>
      </c>
      <c r="AN21" s="70">
        <f t="shared" ca="1" si="25"/>
        <v>6.0604060829206929</v>
      </c>
      <c r="AO21" s="70">
        <f t="shared" ca="1" si="26"/>
        <v>6.899843498402344</v>
      </c>
      <c r="AP21" s="70"/>
      <c r="AQ21" s="70"/>
    </row>
    <row r="22" spans="1:43">
      <c r="A22" s="22"/>
      <c r="B22" s="22"/>
      <c r="C22" s="15"/>
      <c r="D22" s="38"/>
      <c r="E22" s="34"/>
      <c r="F22" s="34"/>
      <c r="G22" s="41" t="str">
        <f t="shared" si="0"/>
        <v/>
      </c>
      <c r="H22" s="41" t="str">
        <f t="shared" si="1"/>
        <v/>
      </c>
      <c r="I22" s="41" t="str">
        <f t="shared" si="2"/>
        <v/>
      </c>
      <c r="J22" s="41" t="str">
        <f t="shared" si="3"/>
        <v/>
      </c>
      <c r="K22" s="42" t="str">
        <f t="shared" si="4"/>
        <v/>
      </c>
      <c r="L22" s="83"/>
      <c r="M22" s="71"/>
      <c r="N22" s="71" t="str">
        <f t="shared" si="5"/>
        <v>FALSE</v>
      </c>
      <c r="O22" s="84">
        <f t="shared" si="27"/>
        <v>0.26830937713894593</v>
      </c>
      <c r="P22" s="84">
        <f t="shared" ca="1" si="6"/>
        <v>0.25</v>
      </c>
      <c r="Q22" s="85">
        <f t="shared" ca="1" si="7"/>
        <v>0.33300000000000002</v>
      </c>
      <c r="R22" s="86">
        <f t="shared" ca="1" si="28"/>
        <v>0.22059490528850509</v>
      </c>
      <c r="S22" s="87">
        <f t="shared" ca="1" si="8"/>
        <v>1</v>
      </c>
      <c r="T22" s="84">
        <f t="shared" ca="1" si="9"/>
        <v>60.25501587458664</v>
      </c>
      <c r="U22" s="88">
        <f t="shared" ca="1" si="10"/>
        <v>3.3878965719139391E-2</v>
      </c>
      <c r="V22" s="88">
        <f t="shared" ca="1" si="11"/>
        <v>0.33313181267163106</v>
      </c>
      <c r="W22" s="88">
        <f t="shared" ca="1" si="12"/>
        <v>5.9454396402859899</v>
      </c>
      <c r="X22" s="88">
        <f t="shared" ca="1" si="13"/>
        <v>0.1112868880862258</v>
      </c>
      <c r="Y22" s="88">
        <f t="shared" ca="1" si="14"/>
        <v>-0.76710342808606091</v>
      </c>
      <c r="Z22" s="88">
        <f t="shared" ca="1" si="15"/>
        <v>16.357782580012039</v>
      </c>
      <c r="AA22" s="86">
        <f t="shared" ca="1" si="16"/>
        <v>8.0980434839975926E-2</v>
      </c>
      <c r="AD22" s="89">
        <f t="shared" si="29"/>
        <v>98</v>
      </c>
      <c r="AE22" s="90" t="str">
        <f t="shared" si="17"/>
        <v/>
      </c>
      <c r="AF22" s="71" t="str">
        <f t="shared" si="18"/>
        <v/>
      </c>
      <c r="AG22" s="84" t="e">
        <f t="shared" ca="1" si="19"/>
        <v>#VALUE!</v>
      </c>
      <c r="AH22" s="84" t="e">
        <f t="shared" ca="1" si="20"/>
        <v>#VALUE!</v>
      </c>
      <c r="AI22" s="84" t="e">
        <f t="shared" ca="1" si="21"/>
        <v>#VALUE!</v>
      </c>
      <c r="AK22" s="70">
        <f t="shared" ca="1" si="22"/>
        <v>4.5079209807479392</v>
      </c>
      <c r="AL22" s="70">
        <f t="shared" ca="1" si="23"/>
        <v>5.5102400563377474</v>
      </c>
      <c r="AM22" s="70">
        <f t="shared" ca="1" si="24"/>
        <v>5.9454396402859899</v>
      </c>
      <c r="AN22" s="70">
        <f t="shared" ca="1" si="25"/>
        <v>6.4029781724375967</v>
      </c>
      <c r="AO22" s="70">
        <f t="shared" ca="1" si="26"/>
        <v>7.2787369304901679</v>
      </c>
      <c r="AP22" s="70"/>
      <c r="AQ22" s="70"/>
    </row>
    <row r="23" spans="1:43">
      <c r="A23" s="22"/>
      <c r="B23" s="22"/>
      <c r="C23" s="15"/>
      <c r="D23" s="38"/>
      <c r="E23" s="34"/>
      <c r="F23" s="34" t="str">
        <f t="shared" ref="F23:F30" si="30">IF(ISNUMBER(D23),F22,"")</f>
        <v/>
      </c>
      <c r="G23" s="41" t="str">
        <f t="shared" si="0"/>
        <v/>
      </c>
      <c r="H23" s="41" t="str">
        <f t="shared" si="1"/>
        <v/>
      </c>
      <c r="I23" s="41" t="str">
        <f t="shared" si="2"/>
        <v/>
      </c>
      <c r="J23" s="41" t="str">
        <f t="shared" si="3"/>
        <v/>
      </c>
      <c r="K23" s="42" t="str">
        <f t="shared" si="4"/>
        <v/>
      </c>
      <c r="L23" s="83"/>
      <c r="M23" s="71"/>
      <c r="N23" s="71" t="str">
        <f t="shared" si="5"/>
        <v>FALSE</v>
      </c>
      <c r="O23" s="84">
        <f t="shared" si="27"/>
        <v>0.30663928815879532</v>
      </c>
      <c r="P23" s="84">
        <f t="shared" ca="1" si="6"/>
        <v>0.25</v>
      </c>
      <c r="Q23" s="85">
        <f t="shared" ca="1" si="7"/>
        <v>0.33300000000000002</v>
      </c>
      <c r="R23" s="86">
        <f t="shared" ca="1" si="28"/>
        <v>0.6824010621541603</v>
      </c>
      <c r="S23" s="87">
        <f t="shared" ca="1" si="8"/>
        <v>1</v>
      </c>
      <c r="T23" s="84">
        <f t="shared" ca="1" si="9"/>
        <v>61.354114527926903</v>
      </c>
      <c r="U23" s="88">
        <f t="shared" ca="1" si="10"/>
        <v>3.3541847224627462E-2</v>
      </c>
      <c r="V23" s="88">
        <f t="shared" ca="1" si="11"/>
        <v>0.295725513965513</v>
      </c>
      <c r="W23" s="88">
        <f t="shared" ca="1" si="12"/>
        <v>6.2463525320996505</v>
      </c>
      <c r="X23" s="88">
        <f t="shared" ca="1" si="13"/>
        <v>0.10964747622935274</v>
      </c>
      <c r="Y23" s="88">
        <f t="shared" ca="1" si="14"/>
        <v>-0.80081527753725368</v>
      </c>
      <c r="Z23" s="88">
        <f t="shared" ca="1" si="15"/>
        <v>16.577140504523229</v>
      </c>
      <c r="AA23" s="86">
        <f t="shared" ca="1" si="16"/>
        <v>8.0541718990953554E-2</v>
      </c>
      <c r="AD23" s="89">
        <f t="shared" si="29"/>
        <v>112</v>
      </c>
      <c r="AE23" s="90" t="str">
        <f t="shared" si="17"/>
        <v/>
      </c>
      <c r="AF23" s="71" t="str">
        <f t="shared" si="18"/>
        <v/>
      </c>
      <c r="AG23" s="84" t="e">
        <f t="shared" ca="1" si="19"/>
        <v>#VALUE!</v>
      </c>
      <c r="AH23" s="84" t="e">
        <f t="shared" ca="1" si="20"/>
        <v>#VALUE!</v>
      </c>
      <c r="AI23" s="84" t="e">
        <f t="shared" ca="1" si="21"/>
        <v>#VALUE!</v>
      </c>
      <c r="AK23" s="70">
        <f t="shared" ca="1" si="22"/>
        <v>4.7360776218805505</v>
      </c>
      <c r="AL23" s="70">
        <f t="shared" ca="1" si="23"/>
        <v>5.7963063300234587</v>
      </c>
      <c r="AM23" s="70">
        <f t="shared" ca="1" si="24"/>
        <v>6.2463525320996505</v>
      </c>
      <c r="AN23" s="70">
        <f t="shared" ca="1" si="25"/>
        <v>6.7204603927190929</v>
      </c>
      <c r="AO23" s="70">
        <f t="shared" ca="1" si="26"/>
        <v>7.6306887776745382</v>
      </c>
      <c r="AP23" s="70"/>
      <c r="AQ23" s="70"/>
    </row>
    <row r="24" spans="1:43">
      <c r="A24" s="22"/>
      <c r="B24" s="22"/>
      <c r="C24" s="15"/>
      <c r="D24" s="38"/>
      <c r="E24" s="34"/>
      <c r="F24" s="34" t="str">
        <f t="shared" si="30"/>
        <v/>
      </c>
      <c r="G24" s="41" t="str">
        <f t="shared" si="0"/>
        <v/>
      </c>
      <c r="H24" s="41" t="str">
        <f t="shared" si="1"/>
        <v/>
      </c>
      <c r="I24" s="41" t="str">
        <f t="shared" si="2"/>
        <v/>
      </c>
      <c r="J24" s="41" t="str">
        <f t="shared" si="3"/>
        <v/>
      </c>
      <c r="K24" s="42" t="str">
        <f t="shared" si="4"/>
        <v/>
      </c>
      <c r="L24" s="83"/>
      <c r="M24" s="71"/>
      <c r="N24" s="71" t="str">
        <f t="shared" si="5"/>
        <v>FALSE</v>
      </c>
      <c r="O24" s="84">
        <f t="shared" si="27"/>
        <v>0.34496919917864471</v>
      </c>
      <c r="P24" s="84">
        <f t="shared" ca="1" si="6"/>
        <v>0.33300000000000002</v>
      </c>
      <c r="Q24" s="85">
        <f t="shared" ca="1" si="7"/>
        <v>0.41699999999999998</v>
      </c>
      <c r="R24" s="86">
        <f t="shared" ca="1" si="28"/>
        <v>0.14249046641243693</v>
      </c>
      <c r="S24" s="87">
        <f t="shared" ca="1" si="8"/>
        <v>1</v>
      </c>
      <c r="T24" s="84">
        <f t="shared" ca="1" si="9"/>
        <v>62.394980932824872</v>
      </c>
      <c r="U24" s="88">
        <f t="shared" ca="1" si="10"/>
        <v>3.3234480052801406E-2</v>
      </c>
      <c r="V24" s="88">
        <f t="shared" ca="1" si="11"/>
        <v>0.26002566735112942</v>
      </c>
      <c r="W24" s="88">
        <f t="shared" ca="1" si="12"/>
        <v>6.5325674464652383</v>
      </c>
      <c r="X24" s="88">
        <f t="shared" ca="1" si="13"/>
        <v>0.10818657230859491</v>
      </c>
      <c r="Y24" s="88">
        <f t="shared" ca="1" si="14"/>
        <v>-0.83212195658550892</v>
      </c>
      <c r="Z24" s="88">
        <f t="shared" ca="1" si="15"/>
        <v>16.773454458785569</v>
      </c>
      <c r="AA24" s="86">
        <f t="shared" ca="1" si="16"/>
        <v>8.0141681578175417E-2</v>
      </c>
      <c r="AD24" s="89">
        <f t="shared" si="29"/>
        <v>126</v>
      </c>
      <c r="AE24" s="90" t="str">
        <f t="shared" si="17"/>
        <v/>
      </c>
      <c r="AF24" s="71" t="str">
        <f t="shared" si="18"/>
        <v/>
      </c>
      <c r="AG24" s="84" t="e">
        <f t="shared" ca="1" si="19"/>
        <v>#VALUE!</v>
      </c>
      <c r="AH24" s="84" t="e">
        <f t="shared" ca="1" si="20"/>
        <v>#VALUE!</v>
      </c>
      <c r="AI24" s="84" t="e">
        <f t="shared" ca="1" si="21"/>
        <v>#VALUE!</v>
      </c>
      <c r="AK24" s="70">
        <f t="shared" ca="1" si="22"/>
        <v>4.9530900373677165</v>
      </c>
      <c r="AL24" s="70">
        <f t="shared" ca="1" si="23"/>
        <v>6.0686012529040978</v>
      </c>
      <c r="AM24" s="70">
        <f t="shared" ca="1" si="24"/>
        <v>6.5325674464652383</v>
      </c>
      <c r="AN24" s="70">
        <f t="shared" ca="1" si="25"/>
        <v>7.022274220085623</v>
      </c>
      <c r="AO24" s="70">
        <f t="shared" ca="1" si="26"/>
        <v>7.965155058189648</v>
      </c>
      <c r="AP24" s="70"/>
      <c r="AQ24" s="70"/>
    </row>
    <row r="25" spans="1:43">
      <c r="A25" s="22"/>
      <c r="B25" s="22"/>
      <c r="C25" s="15"/>
      <c r="D25" s="38"/>
      <c r="E25" s="34"/>
      <c r="F25" s="34" t="str">
        <f t="shared" si="30"/>
        <v/>
      </c>
      <c r="G25" s="41" t="str">
        <f t="shared" si="0"/>
        <v/>
      </c>
      <c r="H25" s="41" t="str">
        <f t="shared" si="1"/>
        <v/>
      </c>
      <c r="I25" s="41" t="str">
        <f t="shared" si="2"/>
        <v/>
      </c>
      <c r="J25" s="41" t="str">
        <f t="shared" si="3"/>
        <v/>
      </c>
      <c r="K25" s="42" t="str">
        <f t="shared" si="4"/>
        <v/>
      </c>
      <c r="L25" s="83"/>
      <c r="M25" s="71"/>
      <c r="N25" s="71" t="str">
        <f t="shared" si="5"/>
        <v>FALSE</v>
      </c>
      <c r="O25" s="84">
        <f t="shared" si="27"/>
        <v>0.38329911019849411</v>
      </c>
      <c r="P25" s="84">
        <f t="shared" ca="1" si="6"/>
        <v>0.33300000000000002</v>
      </c>
      <c r="Q25" s="85">
        <f t="shared" ca="1" si="7"/>
        <v>0.41699999999999998</v>
      </c>
      <c r="R25" s="86">
        <f t="shared" ca="1" si="28"/>
        <v>0.59879893093445369</v>
      </c>
      <c r="S25" s="87">
        <f t="shared" ca="1" si="8"/>
        <v>1</v>
      </c>
      <c r="T25" s="84">
        <f t="shared" ca="1" si="9"/>
        <v>63.307597861868906</v>
      </c>
      <c r="U25" s="88">
        <f t="shared" ca="1" si="10"/>
        <v>3.2992636566604734E-2</v>
      </c>
      <c r="V25" s="88">
        <f t="shared" ca="1" si="11"/>
        <v>0.22808407483458826</v>
      </c>
      <c r="W25" s="88">
        <f t="shared" ca="1" si="12"/>
        <v>6.7864118452788365</v>
      </c>
      <c r="X25" s="88">
        <f t="shared" ca="1" si="13"/>
        <v>0.10711881050161338</v>
      </c>
      <c r="Y25" s="88">
        <f t="shared" ca="1" si="14"/>
        <v>-0.85813153906326389</v>
      </c>
      <c r="Z25" s="88">
        <f t="shared" ca="1" si="15"/>
        <v>16.919016858968092</v>
      </c>
      <c r="AA25" s="86">
        <f t="shared" ca="1" si="16"/>
        <v>7.9826828737655231E-2</v>
      </c>
      <c r="AD25" s="89">
        <f t="shared" si="29"/>
        <v>140</v>
      </c>
      <c r="AE25" s="90" t="str">
        <f t="shared" si="17"/>
        <v/>
      </c>
      <c r="AF25" s="71" t="str">
        <f t="shared" si="18"/>
        <v/>
      </c>
      <c r="AG25" s="84" t="e">
        <f t="shared" ca="1" si="19"/>
        <v>#VALUE!</v>
      </c>
      <c r="AH25" s="84" t="e">
        <f t="shared" ca="1" si="20"/>
        <v>#VALUE!</v>
      </c>
      <c r="AI25" s="84" t="e">
        <f t="shared" ca="1" si="21"/>
        <v>#VALUE!</v>
      </c>
      <c r="AK25" s="70">
        <f t="shared" ca="1" si="22"/>
        <v>5.1455586453245408</v>
      </c>
      <c r="AL25" s="70">
        <f t="shared" ca="1" si="23"/>
        <v>6.3095848224672615</v>
      </c>
      <c r="AM25" s="70">
        <f t="shared" ca="1" si="24"/>
        <v>6.7864118452788365</v>
      </c>
      <c r="AN25" s="70">
        <f t="shared" ca="1" si="25"/>
        <v>7.2905868222841281</v>
      </c>
      <c r="AO25" s="70">
        <f t="shared" ca="1" si="26"/>
        <v>8.2639188272780224</v>
      </c>
      <c r="AP25" s="70"/>
      <c r="AQ25" s="70"/>
    </row>
    <row r="26" spans="1:43">
      <c r="A26" s="22"/>
      <c r="B26" s="22"/>
      <c r="C26" s="15"/>
      <c r="D26" s="38"/>
      <c r="E26" s="34"/>
      <c r="F26" s="34" t="str">
        <f t="shared" si="30"/>
        <v/>
      </c>
      <c r="G26" s="41" t="str">
        <f t="shared" ref="G26:G33" si="31">IF(AND(D26&lt;&gt;"",E26&lt;&gt;"",F26&lt;&gt;""),E26/(F26*F26)*10000,"")</f>
        <v/>
      </c>
      <c r="H26" s="41" t="str">
        <f t="shared" ref="H26:H33" si="32">IF(N26,100*NORMSDIST((POWER((E26/W26),V26)-1)/(V26*X26)),"")</f>
        <v/>
      </c>
      <c r="I26" s="41" t="str">
        <f t="shared" ref="I26:I33" si="33">IF(N26,100*NORMSDIST(((F26/T26)-1)/U26),"")</f>
        <v/>
      </c>
      <c r="J26" s="41" t="str">
        <f t="shared" ref="J26:J33" si="34">IF(N26,100*NORMSDIST((POWER(G26/Z26,Y26)-1)/(Y26*AA26)),"")</f>
        <v/>
      </c>
      <c r="K26" s="42" t="str">
        <f t="shared" ref="K26:K33" si="35">IF(N26,(E26/(F26*F26)*1000000/Z26),"")</f>
        <v/>
      </c>
      <c r="L26" s="83"/>
      <c r="M26" s="71"/>
      <c r="N26" s="71" t="str">
        <f t="shared" si="5"/>
        <v>FALSE</v>
      </c>
      <c r="O26" s="84">
        <f>IF(N26,(D26-DateofBirth)/365.25,O25+(14/365.25))</f>
        <v>0.4216290212183435</v>
      </c>
      <c r="P26" s="84">
        <f t="shared" ca="1" si="6"/>
        <v>0.41699999999999998</v>
      </c>
      <c r="Q26" s="85">
        <f t="shared" ca="1" si="7"/>
        <v>0.5</v>
      </c>
      <c r="R26" s="86">
        <f t="shared" ca="1" si="28"/>
        <v>5.5771339980042405E-2</v>
      </c>
      <c r="S26" s="87">
        <f t="shared" ca="1" si="8"/>
        <v>1</v>
      </c>
      <c r="T26" s="84">
        <f t="shared" ca="1" si="9"/>
        <v>64.205368991365873</v>
      </c>
      <c r="U26" s="88">
        <f t="shared" ca="1" si="10"/>
        <v>3.2761595457806582E-2</v>
      </c>
      <c r="V26" s="88">
        <f t="shared" ca="1" si="11"/>
        <v>0.19665371960119746</v>
      </c>
      <c r="W26" s="88">
        <f t="shared" ca="1" si="12"/>
        <v>7.0361304264285058</v>
      </c>
      <c r="X26" s="88">
        <f t="shared" ca="1" si="13"/>
        <v>0.10609801613022933</v>
      </c>
      <c r="Y26" s="88">
        <f t="shared" ca="1" si="14"/>
        <v>-0.88339816761914181</v>
      </c>
      <c r="Z26" s="88">
        <f t="shared" ca="1" si="15"/>
        <v>17.058210039335989</v>
      </c>
      <c r="AA26" s="86">
        <f t="shared" ca="1" si="16"/>
        <v>7.951821033621137E-2</v>
      </c>
      <c r="AD26" s="89">
        <f>IF(N26,D26,AD25+14)</f>
        <v>154</v>
      </c>
      <c r="AE26" s="90" t="str">
        <f t="shared" si="17"/>
        <v/>
      </c>
      <c r="AF26" s="71" t="str">
        <f>IF(N26,F26,AF25)</f>
        <v/>
      </c>
      <c r="AG26" s="84" t="e">
        <f t="shared" ca="1" si="19"/>
        <v>#VALUE!</v>
      </c>
      <c r="AH26" s="84" t="e">
        <f t="shared" ca="1" si="20"/>
        <v>#VALUE!</v>
      </c>
      <c r="AI26" s="84" t="e">
        <f t="shared" ca="1" si="21"/>
        <v>#VALUE!</v>
      </c>
      <c r="AK26" s="70">
        <f t="shared" ca="1" si="22"/>
        <v>5.334898996813342</v>
      </c>
      <c r="AL26" s="70">
        <f t="shared" ca="1" si="23"/>
        <v>6.5468762054290046</v>
      </c>
      <c r="AM26" s="70">
        <f t="shared" ca="1" si="24"/>
        <v>7.0361304264285058</v>
      </c>
      <c r="AN26" s="70">
        <f t="shared" ca="1" si="25"/>
        <v>7.5543346100850162</v>
      </c>
      <c r="AO26" s="70">
        <f t="shared" ca="1" si="26"/>
        <v>8.5573537934261878</v>
      </c>
      <c r="AP26" s="70"/>
      <c r="AQ26" s="70"/>
    </row>
    <row r="27" spans="1:43">
      <c r="A27" s="22"/>
      <c r="B27" s="22"/>
      <c r="C27" s="15"/>
      <c r="D27" s="38"/>
      <c r="E27" s="34"/>
      <c r="F27" s="34" t="str">
        <f t="shared" si="30"/>
        <v/>
      </c>
      <c r="G27" s="41" t="str">
        <f t="shared" si="31"/>
        <v/>
      </c>
      <c r="H27" s="41" t="str">
        <f t="shared" si="32"/>
        <v/>
      </c>
      <c r="I27" s="41" t="str">
        <f t="shared" si="33"/>
        <v/>
      </c>
      <c r="J27" s="41" t="str">
        <f t="shared" si="34"/>
        <v/>
      </c>
      <c r="K27" s="42" t="str">
        <f t="shared" si="35"/>
        <v/>
      </c>
      <c r="L27" s="83"/>
      <c r="M27" s="71"/>
      <c r="N27" s="71" t="str">
        <f t="shared" si="5"/>
        <v>FALSE</v>
      </c>
      <c r="O27" s="84">
        <f t="shared" si="27"/>
        <v>0.4599589322381929</v>
      </c>
      <c r="P27" s="84">
        <f t="shared" ca="1" si="6"/>
        <v>0.41699999999999998</v>
      </c>
      <c r="Q27" s="85">
        <f t="shared" ca="1" si="7"/>
        <v>0.5</v>
      </c>
      <c r="R27" s="86">
        <f t="shared" ca="1" si="28"/>
        <v>0.51757749684569765</v>
      </c>
      <c r="S27" s="87">
        <f t="shared" ca="1" si="8"/>
        <v>1</v>
      </c>
      <c r="T27" s="84">
        <f t="shared" ca="1" si="9"/>
        <v>64.995057519606135</v>
      </c>
      <c r="U27" s="88">
        <f t="shared" ca="1" si="10"/>
        <v>3.2609199426040916E-2</v>
      </c>
      <c r="V27" s="88">
        <f t="shared" ca="1" si="11"/>
        <v>0.16894535018925816</v>
      </c>
      <c r="W27" s="88">
        <f t="shared" ca="1" si="12"/>
        <v>7.255811615249498</v>
      </c>
      <c r="X27" s="88">
        <f t="shared" ca="1" si="13"/>
        <v>0.10541916107963682</v>
      </c>
      <c r="Y27" s="88">
        <f t="shared" ca="1" si="14"/>
        <v>-0.90325583236436502</v>
      </c>
      <c r="Z27" s="88">
        <f t="shared" ca="1" si="15"/>
        <v>17.151033076865986</v>
      </c>
      <c r="AA27" s="86">
        <f t="shared" ca="1" si="16"/>
        <v>7.9254980826797952E-2</v>
      </c>
      <c r="AD27" s="89">
        <f t="shared" si="29"/>
        <v>168</v>
      </c>
      <c r="AE27" s="90" t="str">
        <f t="shared" si="17"/>
        <v/>
      </c>
      <c r="AF27" s="71" t="str">
        <f t="shared" si="18"/>
        <v/>
      </c>
      <c r="AG27" s="84" t="e">
        <f t="shared" ca="1" si="19"/>
        <v>#VALUE!</v>
      </c>
      <c r="AH27" s="84" t="e">
        <f t="shared" ca="1" si="20"/>
        <v>#VALUE!</v>
      </c>
      <c r="AI27" s="84" t="e">
        <f t="shared" ca="1" si="21"/>
        <v>#VALUE!</v>
      </c>
      <c r="AK27" s="70">
        <f t="shared" ca="1" si="22"/>
        <v>5.501464549586184</v>
      </c>
      <c r="AL27" s="70">
        <f t="shared" ca="1" si="23"/>
        <v>6.754899395753732</v>
      </c>
      <c r="AM27" s="70">
        <f t="shared" ca="1" si="24"/>
        <v>7.255811615249498</v>
      </c>
      <c r="AN27" s="70">
        <f t="shared" ca="1" si="25"/>
        <v>7.7872143768279036</v>
      </c>
      <c r="AO27" s="70">
        <f t="shared" ca="1" si="26"/>
        <v>8.8182727347255749</v>
      </c>
      <c r="AP27" s="70"/>
      <c r="AQ27" s="70"/>
    </row>
    <row r="28" spans="1:43">
      <c r="A28" s="22"/>
      <c r="B28" s="22"/>
      <c r="C28" s="15"/>
      <c r="D28" s="38"/>
      <c r="E28" s="34"/>
      <c r="F28" s="34" t="str">
        <f t="shared" si="30"/>
        <v/>
      </c>
      <c r="G28" s="41" t="str">
        <f t="shared" si="31"/>
        <v/>
      </c>
      <c r="H28" s="41" t="str">
        <f t="shared" si="32"/>
        <v/>
      </c>
      <c r="I28" s="41" t="str">
        <f t="shared" si="33"/>
        <v/>
      </c>
      <c r="J28" s="41" t="str">
        <f t="shared" si="34"/>
        <v/>
      </c>
      <c r="K28" s="42" t="str">
        <f t="shared" si="35"/>
        <v/>
      </c>
      <c r="L28" s="83"/>
      <c r="M28" s="71"/>
      <c r="N28" s="71" t="str">
        <f t="shared" si="5"/>
        <v>FALSE</v>
      </c>
      <c r="O28" s="84">
        <f t="shared" si="27"/>
        <v>0.49828884325804229</v>
      </c>
      <c r="P28" s="84">
        <f t="shared" ca="1" si="6"/>
        <v>0.41699999999999998</v>
      </c>
      <c r="Q28" s="85">
        <f t="shared" ca="1" si="7"/>
        <v>0.5</v>
      </c>
      <c r="R28" s="86">
        <f t="shared" ca="1" si="28"/>
        <v>0.97938365371135294</v>
      </c>
      <c r="S28" s="87">
        <f t="shared" ca="1" si="8"/>
        <v>1</v>
      </c>
      <c r="T28" s="84">
        <f t="shared" ca="1" si="9"/>
        <v>65.784746047846411</v>
      </c>
      <c r="U28" s="88">
        <f t="shared" ca="1" si="10"/>
        <v>3.2456803394275251E-2</v>
      </c>
      <c r="V28" s="88">
        <f t="shared" ca="1" si="11"/>
        <v>0.14123698077731883</v>
      </c>
      <c r="W28" s="88">
        <f t="shared" ca="1" si="12"/>
        <v>7.4754928040704902</v>
      </c>
      <c r="X28" s="88">
        <f t="shared" ca="1" si="13"/>
        <v>0.10474030602904431</v>
      </c>
      <c r="Y28" s="88">
        <f t="shared" ca="1" si="14"/>
        <v>-0.92311349710958823</v>
      </c>
      <c r="Z28" s="88">
        <f t="shared" ca="1" si="15"/>
        <v>17.243856114395982</v>
      </c>
      <c r="AA28" s="86">
        <f t="shared" ca="1" si="16"/>
        <v>7.899175131738452E-2</v>
      </c>
      <c r="AD28" s="89">
        <f t="shared" si="29"/>
        <v>182</v>
      </c>
      <c r="AE28" s="90" t="str">
        <f t="shared" si="17"/>
        <v/>
      </c>
      <c r="AF28" s="71" t="str">
        <f t="shared" si="18"/>
        <v/>
      </c>
      <c r="AG28" s="84" t="e">
        <f t="shared" ca="1" si="19"/>
        <v>#VALUE!</v>
      </c>
      <c r="AH28" s="84" t="e">
        <f t="shared" ca="1" si="20"/>
        <v>#VALUE!</v>
      </c>
      <c r="AI28" s="84" t="e">
        <f t="shared" ca="1" si="21"/>
        <v>#VALUE!</v>
      </c>
      <c r="AK28" s="70">
        <f t="shared" ca="1" si="22"/>
        <v>5.6680301023590252</v>
      </c>
      <c r="AL28" s="70">
        <f t="shared" ca="1" si="23"/>
        <v>6.963129190475887</v>
      </c>
      <c r="AM28" s="70">
        <f t="shared" ca="1" si="24"/>
        <v>7.4754928040704902</v>
      </c>
      <c r="AN28" s="70">
        <f t="shared" ca="1" si="25"/>
        <v>8.0199018571684686</v>
      </c>
      <c r="AO28" s="70">
        <f t="shared" ca="1" si="26"/>
        <v>9.0787293723762996</v>
      </c>
      <c r="AP28" s="70"/>
      <c r="AQ28" s="70"/>
    </row>
    <row r="29" spans="1:43">
      <c r="A29" s="22"/>
      <c r="B29" s="22"/>
      <c r="C29" s="15"/>
      <c r="D29" s="38"/>
      <c r="E29" s="34"/>
      <c r="F29" s="34" t="str">
        <f t="shared" si="30"/>
        <v/>
      </c>
      <c r="G29" s="41" t="str">
        <f t="shared" si="31"/>
        <v/>
      </c>
      <c r="H29" s="41" t="str">
        <f t="shared" si="32"/>
        <v/>
      </c>
      <c r="I29" s="41" t="str">
        <f t="shared" si="33"/>
        <v/>
      </c>
      <c r="J29" s="41" t="str">
        <f t="shared" si="34"/>
        <v/>
      </c>
      <c r="K29" s="42" t="str">
        <f t="shared" si="35"/>
        <v/>
      </c>
      <c r="L29" s="83"/>
      <c r="M29" s="71"/>
      <c r="N29" s="71" t="str">
        <f t="shared" si="5"/>
        <v>FALSE</v>
      </c>
      <c r="O29" s="84">
        <f t="shared" si="27"/>
        <v>0.53661875427789174</v>
      </c>
      <c r="P29" s="84">
        <f t="shared" ca="1" si="6"/>
        <v>0.5</v>
      </c>
      <c r="Q29" s="85">
        <f t="shared" ca="1" si="7"/>
        <v>0.58299999999999996</v>
      </c>
      <c r="R29" s="86">
        <f t="shared" ca="1" si="28"/>
        <v>0.44118981057700912</v>
      </c>
      <c r="S29" s="87">
        <f t="shared" ca="1" si="8"/>
        <v>1</v>
      </c>
      <c r="T29" s="84">
        <f t="shared" ca="1" si="9"/>
        <v>66.49943230828859</v>
      </c>
      <c r="U29" s="88">
        <f t="shared" ca="1" si="10"/>
        <v>3.237058583409614E-2</v>
      </c>
      <c r="V29" s="88">
        <f t="shared" ca="1" si="11"/>
        <v>0.11749931966057253</v>
      </c>
      <c r="W29" s="88">
        <f t="shared" ca="1" si="12"/>
        <v>7.668129057503112</v>
      </c>
      <c r="X29" s="88">
        <f t="shared" ca="1" si="13"/>
        <v>0.10433057676290378</v>
      </c>
      <c r="Y29" s="88">
        <f t="shared" ca="1" si="14"/>
        <v>-0.9376768841278873</v>
      </c>
      <c r="Z29" s="88">
        <f t="shared" ca="1" si="15"/>
        <v>17.297854448595203</v>
      </c>
      <c r="AA29" s="86">
        <f t="shared" ca="1" si="16"/>
        <v>7.8772640789028806E-2</v>
      </c>
      <c r="AD29" s="89">
        <f t="shared" si="29"/>
        <v>196</v>
      </c>
      <c r="AE29" s="90" t="str">
        <f t="shared" si="17"/>
        <v/>
      </c>
      <c r="AF29" s="71" t="str">
        <f t="shared" si="18"/>
        <v/>
      </c>
      <c r="AG29" s="84" t="e">
        <f t="shared" ca="1" si="19"/>
        <v>#VALUE!</v>
      </c>
      <c r="AH29" s="84" t="e">
        <f t="shared" ca="1" si="20"/>
        <v>#VALUE!</v>
      </c>
      <c r="AI29" s="84" t="e">
        <f t="shared" ca="1" si="21"/>
        <v>#VALUE!</v>
      </c>
      <c r="AK29" s="70">
        <f t="shared" ca="1" si="22"/>
        <v>5.8140897818850661</v>
      </c>
      <c r="AL29" s="70">
        <f t="shared" ca="1" si="23"/>
        <v>7.1449814385844457</v>
      </c>
      <c r="AM29" s="70">
        <f t="shared" ca="1" si="24"/>
        <v>7.668129057503112</v>
      </c>
      <c r="AN29" s="70">
        <f t="shared" ca="1" si="25"/>
        <v>8.2247938319582996</v>
      </c>
      <c r="AO29" s="70">
        <f t="shared" ca="1" si="26"/>
        <v>9.3098131606263745</v>
      </c>
      <c r="AP29" s="70"/>
      <c r="AQ29" s="70"/>
    </row>
    <row r="30" spans="1:43">
      <c r="A30" s="22"/>
      <c r="B30" s="22"/>
      <c r="C30" s="15"/>
      <c r="D30" s="38"/>
      <c r="E30" s="34"/>
      <c r="F30" s="34" t="str">
        <f t="shared" si="30"/>
        <v/>
      </c>
      <c r="G30" s="41" t="str">
        <f t="shared" si="31"/>
        <v/>
      </c>
      <c r="H30" s="41" t="str">
        <f t="shared" si="32"/>
        <v/>
      </c>
      <c r="I30" s="41" t="str">
        <f t="shared" si="33"/>
        <v/>
      </c>
      <c r="J30" s="41" t="str">
        <f t="shared" si="34"/>
        <v/>
      </c>
      <c r="K30" s="42" t="str">
        <f t="shared" si="35"/>
        <v/>
      </c>
      <c r="L30" s="83"/>
      <c r="M30" s="71"/>
      <c r="N30" s="71" t="str">
        <f t="shared" si="5"/>
        <v>FALSE</v>
      </c>
      <c r="O30" s="84">
        <f t="shared" si="27"/>
        <v>0.57494866529774113</v>
      </c>
      <c r="P30" s="84">
        <f t="shared" ca="1" si="6"/>
        <v>0.5</v>
      </c>
      <c r="Q30" s="85">
        <f t="shared" ca="1" si="7"/>
        <v>0.58299999999999996</v>
      </c>
      <c r="R30" s="86">
        <f t="shared" ca="1" si="28"/>
        <v>0.90299596744266464</v>
      </c>
      <c r="S30" s="87">
        <f t="shared" ca="1" si="8"/>
        <v>1</v>
      </c>
      <c r="T30" s="84">
        <f t="shared" ca="1" si="9"/>
        <v>67.210613789861696</v>
      </c>
      <c r="U30" s="88">
        <f t="shared" ca="1" si="10"/>
        <v>3.228746072586032E-2</v>
      </c>
      <c r="V30" s="88">
        <f t="shared" ca="1" si="11"/>
        <v>9.394720566042411E-2</v>
      </c>
      <c r="W30" s="88">
        <f t="shared" ca="1" si="12"/>
        <v>7.8595015289082406</v>
      </c>
      <c r="X30" s="88">
        <f t="shared" ca="1" si="13"/>
        <v>0.1039334234679993</v>
      </c>
      <c r="Y30" s="88">
        <f t="shared" ca="1" si="14"/>
        <v>-0.9519928749907226</v>
      </c>
      <c r="Z30" s="88">
        <f t="shared" ca="1" si="15"/>
        <v>17.350038544321023</v>
      </c>
      <c r="AA30" s="86">
        <f t="shared" ca="1" si="16"/>
        <v>7.8555591895301938E-2</v>
      </c>
      <c r="AD30" s="89">
        <f t="shared" si="29"/>
        <v>210</v>
      </c>
      <c r="AE30" s="90" t="str">
        <f t="shared" si="17"/>
        <v/>
      </c>
      <c r="AF30" s="87" t="str">
        <f t="shared" si="18"/>
        <v/>
      </c>
      <c r="AG30" s="84" t="e">
        <f t="shared" ca="1" si="19"/>
        <v>#VALUE!</v>
      </c>
      <c r="AH30" s="84" t="e">
        <f t="shared" ca="1" si="20"/>
        <v>#VALUE!</v>
      </c>
      <c r="AI30" s="84" t="e">
        <f t="shared" ca="1" si="21"/>
        <v>#VALUE!</v>
      </c>
      <c r="AK30" s="70">
        <f t="shared" ca="1" si="22"/>
        <v>5.9591912430350895</v>
      </c>
      <c r="AL30" s="70">
        <f t="shared" ca="1" si="23"/>
        <v>7.3257042688685692</v>
      </c>
      <c r="AM30" s="70">
        <f t="shared" ca="1" si="24"/>
        <v>7.8595015289082406</v>
      </c>
      <c r="AN30" s="70">
        <f t="shared" ca="1" si="25"/>
        <v>8.4283024445805772</v>
      </c>
      <c r="AO30" s="70">
        <f t="shared" ca="1" si="26"/>
        <v>9.5393681824058163</v>
      </c>
      <c r="AP30" s="70"/>
      <c r="AQ30" s="70"/>
    </row>
    <row r="31" spans="1:43">
      <c r="A31" s="22"/>
      <c r="B31" s="22"/>
      <c r="C31" s="15"/>
      <c r="D31" s="38"/>
      <c r="E31" s="34"/>
      <c r="F31" s="34" t="str">
        <f>IF(ISNUMBER(D31),F30,"")</f>
        <v/>
      </c>
      <c r="G31" s="41" t="str">
        <f t="shared" si="31"/>
        <v/>
      </c>
      <c r="H31" s="41" t="str">
        <f t="shared" si="32"/>
        <v/>
      </c>
      <c r="I31" s="41" t="str">
        <f t="shared" si="33"/>
        <v/>
      </c>
      <c r="J31" s="41" t="str">
        <f t="shared" si="34"/>
        <v/>
      </c>
      <c r="K31" s="42" t="str">
        <f t="shared" si="35"/>
        <v/>
      </c>
      <c r="L31" s="83"/>
      <c r="M31" s="71"/>
      <c r="N31" s="71" t="str">
        <f t="shared" si="5"/>
        <v>FALSE</v>
      </c>
      <c r="O31" s="84">
        <f t="shared" si="27"/>
        <v>0.61327857631759053</v>
      </c>
      <c r="P31" s="84">
        <f t="shared" ca="1" si="6"/>
        <v>0.58299999999999996</v>
      </c>
      <c r="Q31" s="85">
        <f t="shared" ca="1" si="7"/>
        <v>0.66700000000000004</v>
      </c>
      <c r="R31" s="86">
        <f t="shared" ca="1" si="28"/>
        <v>0.36045924187607786</v>
      </c>
      <c r="S31" s="87">
        <f t="shared" ca="1" si="8"/>
        <v>1</v>
      </c>
      <c r="T31" s="84">
        <f t="shared" ca="1" si="9"/>
        <v>67.86824753104527</v>
      </c>
      <c r="U31" s="88">
        <f t="shared" ca="1" si="10"/>
        <v>3.2251977037906193E-2</v>
      </c>
      <c r="V31" s="88">
        <f t="shared" ca="1" si="11"/>
        <v>7.3139793357452576E-2</v>
      </c>
      <c r="W31" s="88">
        <f t="shared" ca="1" si="12"/>
        <v>8.0323850469345839</v>
      </c>
      <c r="X31" s="88">
        <f t="shared" ca="1" si="13"/>
        <v>0.103684188748737</v>
      </c>
      <c r="Y31" s="88">
        <f t="shared" ca="1" si="14"/>
        <v>-0.96293010332127371</v>
      </c>
      <c r="Z31" s="88">
        <f t="shared" ca="1" si="15"/>
        <v>17.378302043610052</v>
      </c>
      <c r="AA31" s="86">
        <f t="shared" ca="1" si="16"/>
        <v>7.8373025488087084E-2</v>
      </c>
      <c r="AD31" s="89">
        <f t="shared" si="29"/>
        <v>224</v>
      </c>
      <c r="AE31" s="90" t="str">
        <f t="shared" si="17"/>
        <v/>
      </c>
      <c r="AF31" s="71" t="str">
        <f t="shared" si="18"/>
        <v/>
      </c>
      <c r="AG31" s="84" t="e">
        <f t="shared" ca="1" si="19"/>
        <v>#VALUE!</v>
      </c>
      <c r="AH31" s="84" t="e">
        <f t="shared" ca="1" si="20"/>
        <v>#VALUE!</v>
      </c>
      <c r="AI31" s="84" t="e">
        <f t="shared" ca="1" si="21"/>
        <v>#VALUE!</v>
      </c>
      <c r="AK31" s="70">
        <f t="shared" ca="1" si="22"/>
        <v>6.0902741040662001</v>
      </c>
      <c r="AL31" s="70">
        <f t="shared" ca="1" si="23"/>
        <v>7.4884970143648113</v>
      </c>
      <c r="AM31" s="70">
        <f t="shared" ca="1" si="24"/>
        <v>8.0323850469345839</v>
      </c>
      <c r="AN31" s="70">
        <f t="shared" ca="1" si="25"/>
        <v>8.6126941309160721</v>
      </c>
      <c r="AO31" s="70">
        <f t="shared" ca="1" si="26"/>
        <v>9.7484904915080595</v>
      </c>
      <c r="AP31" s="70"/>
      <c r="AQ31" s="70"/>
    </row>
    <row r="32" spans="1:43">
      <c r="A32" s="22"/>
      <c r="B32" s="22"/>
      <c r="C32" s="15"/>
      <c r="D32" s="38" t="str">
        <f ca="1">IF(E32&lt;&gt;"",TODAY(),"")</f>
        <v/>
      </c>
      <c r="E32" s="34"/>
      <c r="F32" s="34" t="str">
        <f ca="1">IF(ISNUMBER(D32),F31,"")</f>
        <v/>
      </c>
      <c r="G32" s="41" t="str">
        <f t="shared" ca="1" si="31"/>
        <v/>
      </c>
      <c r="H32" s="41" t="str">
        <f t="shared" ca="1" si="32"/>
        <v/>
      </c>
      <c r="I32" s="41" t="str">
        <f t="shared" ca="1" si="33"/>
        <v/>
      </c>
      <c r="J32" s="41" t="str">
        <f t="shared" ca="1" si="34"/>
        <v/>
      </c>
      <c r="K32" s="42" t="str">
        <f t="shared" ca="1" si="35"/>
        <v/>
      </c>
      <c r="L32" s="83"/>
      <c r="M32" s="71"/>
      <c r="N32" s="71" t="str">
        <f t="shared" ca="1" si="5"/>
        <v>FALSE</v>
      </c>
      <c r="O32" s="84">
        <f t="shared" ca="1" si="27"/>
        <v>0.65160848733743992</v>
      </c>
      <c r="P32" s="84">
        <f t="shared" ca="1" si="6"/>
        <v>0.58299999999999996</v>
      </c>
      <c r="Q32" s="85">
        <f t="shared" ca="1" si="7"/>
        <v>0.66700000000000004</v>
      </c>
      <c r="R32" s="86">
        <f t="shared" ca="1" si="28"/>
        <v>0.81676770639809404</v>
      </c>
      <c r="S32" s="87">
        <f t="shared" ca="1" si="8"/>
        <v>1</v>
      </c>
      <c r="T32" s="84">
        <f t="shared" ca="1" si="9"/>
        <v>68.511642466021314</v>
      </c>
      <c r="U32" s="88">
        <f t="shared" ca="1" si="10"/>
        <v>3.2229161614680091E-2</v>
      </c>
      <c r="V32" s="88">
        <f t="shared" ca="1" si="11"/>
        <v>5.3062220918483859E-2</v>
      </c>
      <c r="W32" s="88">
        <f t="shared" ca="1" si="12"/>
        <v>8.2003521927251377</v>
      </c>
      <c r="X32" s="88">
        <f t="shared" ca="1" si="13"/>
        <v>0.10347428685505687</v>
      </c>
      <c r="Y32" s="88">
        <f t="shared" ca="1" si="14"/>
        <v>-0.972968889540758</v>
      </c>
      <c r="Z32" s="88">
        <f t="shared" ca="1" si="15"/>
        <v>17.400204849907109</v>
      </c>
      <c r="AA32" s="86">
        <f t="shared" ca="1" si="16"/>
        <v>7.8199628271568733E-2</v>
      </c>
      <c r="AD32" s="89">
        <f t="shared" ca="1" si="29"/>
        <v>238</v>
      </c>
      <c r="AE32" s="90" t="str">
        <f t="shared" ca="1" si="17"/>
        <v/>
      </c>
      <c r="AF32" s="71" t="str">
        <f t="shared" ca="1" si="18"/>
        <v/>
      </c>
      <c r="AG32" s="84" t="e">
        <f t="shared" ca="1" si="19"/>
        <v>#VALUE!</v>
      </c>
      <c r="AH32" s="84" t="e">
        <f t="shared" ca="1" si="20"/>
        <v>#VALUE!</v>
      </c>
      <c r="AI32" s="84" t="e">
        <f t="shared" ca="1" si="21"/>
        <v>#VALUE!</v>
      </c>
      <c r="AK32" s="70">
        <f t="shared" ca="1" si="22"/>
        <v>6.2176292983658712</v>
      </c>
      <c r="AL32" s="70">
        <f t="shared" ca="1" si="23"/>
        <v>7.64655489249503</v>
      </c>
      <c r="AM32" s="70">
        <f t="shared" ca="1" si="24"/>
        <v>8.2003521927251377</v>
      </c>
      <c r="AN32" s="70">
        <f t="shared" ca="1" si="25"/>
        <v>8.7919852150708326</v>
      </c>
      <c r="AO32" s="70">
        <f t="shared" ca="1" si="26"/>
        <v>9.9521926384545552</v>
      </c>
      <c r="AP32" s="70"/>
      <c r="AQ32" s="70"/>
    </row>
    <row r="33" spans="1:43">
      <c r="A33" s="22"/>
      <c r="B33" s="22"/>
      <c r="C33" s="15"/>
      <c r="D33" s="38" t="str">
        <f ca="1">IF(E33&lt;&gt;"",TODAY(),"")</f>
        <v/>
      </c>
      <c r="E33" s="34"/>
      <c r="F33" s="34" t="str">
        <f ca="1">IF(ISNUMBER(D33),F32,"")</f>
        <v/>
      </c>
      <c r="G33" s="41" t="str">
        <f t="shared" ca="1" si="31"/>
        <v/>
      </c>
      <c r="H33" s="41" t="str">
        <f t="shared" ca="1" si="32"/>
        <v/>
      </c>
      <c r="I33" s="41" t="str">
        <f t="shared" ca="1" si="33"/>
        <v/>
      </c>
      <c r="J33" s="41" t="str">
        <f t="shared" ca="1" si="34"/>
        <v/>
      </c>
      <c r="K33" s="42" t="str">
        <f t="shared" ca="1" si="35"/>
        <v/>
      </c>
      <c r="L33" s="83"/>
      <c r="M33" s="71"/>
      <c r="N33" s="71" t="str">
        <f t="shared" ca="1" si="5"/>
        <v>FALSE</v>
      </c>
      <c r="O33" s="84">
        <f t="shared" ca="1" si="27"/>
        <v>0.68993839835728932</v>
      </c>
      <c r="P33" s="84">
        <f t="shared" ca="1" si="6"/>
        <v>0.66700000000000004</v>
      </c>
      <c r="Q33" s="85">
        <f t="shared" ca="1" si="7"/>
        <v>0.75</v>
      </c>
      <c r="R33" s="86">
        <f t="shared" ca="1" si="28"/>
        <v>0.2763662452685457</v>
      </c>
      <c r="S33" s="87">
        <f t="shared" ca="1" si="8"/>
        <v>1</v>
      </c>
      <c r="T33" s="84">
        <f t="shared" ca="1" si="9"/>
        <v>69.14309443111253</v>
      </c>
      <c r="U33" s="88">
        <f t="shared" ca="1" si="10"/>
        <v>3.2236581974716114E-2</v>
      </c>
      <c r="V33" s="88">
        <f t="shared" ca="1" si="11"/>
        <v>3.4498082679795261E-2</v>
      </c>
      <c r="W33" s="88">
        <f t="shared" ca="1" si="12"/>
        <v>8.3598023230498981</v>
      </c>
      <c r="X33" s="88">
        <f t="shared" ca="1" si="13"/>
        <v>0.10334578140075704</v>
      </c>
      <c r="Y33" s="88">
        <f t="shared" ca="1" si="14"/>
        <v>-0.98142185992429676</v>
      </c>
      <c r="Z33" s="88">
        <f t="shared" ca="1" si="15"/>
        <v>17.408723633754732</v>
      </c>
      <c r="AA33" s="86">
        <f t="shared" ca="1" si="16"/>
        <v>7.8047090126419444E-2</v>
      </c>
      <c r="AD33" s="89">
        <f t="shared" ca="1" si="29"/>
        <v>252</v>
      </c>
      <c r="AE33" s="90" t="str">
        <f t="shared" ca="1" si="17"/>
        <v/>
      </c>
      <c r="AF33" s="71" t="str">
        <f t="shared" ca="1" si="18"/>
        <v/>
      </c>
      <c r="AG33" s="84" t="e">
        <f t="shared" ca="1" si="19"/>
        <v>#VALUE!</v>
      </c>
      <c r="AH33" s="84" t="e">
        <f t="shared" ca="1" si="20"/>
        <v>#VALUE!</v>
      </c>
      <c r="AI33" s="84" t="e">
        <f t="shared" ca="1" si="21"/>
        <v>#VALUE!</v>
      </c>
      <c r="AK33" s="70">
        <f t="shared" ca="1" si="22"/>
        <v>6.3385267645521406</v>
      </c>
      <c r="AL33" s="70">
        <f t="shared" ca="1" si="23"/>
        <v>7.7962680598473089</v>
      </c>
      <c r="AM33" s="70">
        <f t="shared" ca="1" si="24"/>
        <v>8.3598023230498981</v>
      </c>
      <c r="AN33" s="70">
        <f t="shared" ca="1" si="25"/>
        <v>8.9625678346670021</v>
      </c>
      <c r="AO33" s="70">
        <f t="shared" ca="1" si="26"/>
        <v>10.146796982199158</v>
      </c>
      <c r="AP33" s="70"/>
      <c r="AQ33" s="70"/>
    </row>
    <row r="34" spans="1:43">
      <c r="A34" s="22"/>
      <c r="B34" s="22"/>
      <c r="C34" s="15"/>
      <c r="D34" s="38" t="str">
        <f ca="1">IF(E34&lt;&gt;"",TODAY(),"")</f>
        <v/>
      </c>
      <c r="E34" s="35"/>
      <c r="F34" s="35" t="str">
        <f ca="1">IF(ISNUMBER(D34),F33,"")</f>
        <v/>
      </c>
      <c r="G34" s="43" t="str">
        <f ca="1">IF(AND(D34&lt;&gt;"",E34&lt;&gt;"",F34&lt;&gt;""),E34/(F34*F34)*10000,"")</f>
        <v/>
      </c>
      <c r="H34" s="43" t="str">
        <f ca="1">IF(N34,100*NORMSDIST((POWER((E34/W34),V34)-1)/(V34*X34)),"")</f>
        <v/>
      </c>
      <c r="I34" s="43" t="str">
        <f ca="1">IF(N34,100*NORMSDIST(((F34/T34)-1)/U34),"")</f>
        <v/>
      </c>
      <c r="J34" s="43" t="str">
        <f ca="1">IF(N34,100*NORMSDIST((POWER(G34/Z34,Y34)-1)/(Y34*AA34)),"")</f>
        <v/>
      </c>
      <c r="K34" s="44" t="str">
        <f ca="1">IF(N34,(E34/(F34*F34)*1000000/Z34),"")</f>
        <v/>
      </c>
      <c r="L34" s="83"/>
      <c r="M34" s="71"/>
      <c r="N34" s="71" t="str">
        <f t="shared" ca="1" si="5"/>
        <v>FALSE</v>
      </c>
      <c r="O34" s="84">
        <f t="shared" ca="1" si="27"/>
        <v>0.72826830937713871</v>
      </c>
      <c r="P34" s="84">
        <f t="shared" ca="1" si="6"/>
        <v>0.66700000000000004</v>
      </c>
      <c r="Q34" s="85">
        <f t="shared" ca="1" si="7"/>
        <v>0.75</v>
      </c>
      <c r="R34" s="86">
        <f t="shared" ca="1" si="28"/>
        <v>0.73817240213420121</v>
      </c>
      <c r="S34" s="87">
        <f t="shared" ca="1" si="8"/>
        <v>1</v>
      </c>
      <c r="T34" s="84">
        <f t="shared" ca="1" si="9"/>
        <v>69.766532742881168</v>
      </c>
      <c r="U34" s="88">
        <f t="shared" ca="1" si="10"/>
        <v>3.2264290344128053E-2</v>
      </c>
      <c r="V34" s="88">
        <f t="shared" ca="1" si="11"/>
        <v>1.6949448718900351E-2</v>
      </c>
      <c r="W34" s="88">
        <f t="shared" ca="1" si="12"/>
        <v>8.5135375926704757</v>
      </c>
      <c r="X34" s="88">
        <f t="shared" ca="1" si="13"/>
        <v>0.10327189241565853</v>
      </c>
      <c r="Y34" s="88">
        <f t="shared" ca="1" si="14"/>
        <v>-0.98881075843414723</v>
      </c>
      <c r="Z34" s="88">
        <f t="shared" ca="1" si="15"/>
        <v>17.408261827597865</v>
      </c>
      <c r="AA34" s="86">
        <f t="shared" ca="1" si="16"/>
        <v>7.7908548279359738E-2</v>
      </c>
      <c r="AD34" s="89">
        <f t="shared" ca="1" si="29"/>
        <v>266</v>
      </c>
      <c r="AE34" s="90" t="str">
        <f t="shared" ca="1" si="17"/>
        <v/>
      </c>
      <c r="AF34" s="71" t="str">
        <f t="shared" ca="1" si="18"/>
        <v/>
      </c>
      <c r="AG34" s="84" t="e">
        <f t="shared" ca="1" si="19"/>
        <v>#VALUE!</v>
      </c>
      <c r="AH34" s="84" t="e">
        <f t="shared" ca="1" si="20"/>
        <v>#VALUE!</v>
      </c>
      <c r="AI34" s="84" t="e">
        <f t="shared" ca="1" si="21"/>
        <v>#VALUE!</v>
      </c>
      <c r="AK34" s="70">
        <f t="shared" ca="1" si="22"/>
        <v>6.4550911381449074</v>
      </c>
      <c r="AL34" s="70">
        <f t="shared" ca="1" si="23"/>
        <v>7.9403755323009584</v>
      </c>
      <c r="AM34" s="70">
        <f t="shared" ca="1" si="24"/>
        <v>8.5135375926704757</v>
      </c>
      <c r="AN34" s="70">
        <f t="shared" ca="1" si="25"/>
        <v>9.1273217089536871</v>
      </c>
      <c r="AO34" s="70">
        <f t="shared" ca="1" si="26"/>
        <v>10.33536643203221</v>
      </c>
      <c r="AP34" s="70"/>
      <c r="AQ34" s="70"/>
    </row>
    <row r="35" spans="1:43">
      <c r="A35" s="12"/>
      <c r="B35" s="12"/>
      <c r="C35" s="23"/>
      <c r="D35" s="69"/>
      <c r="E35" s="31"/>
      <c r="F35" s="31"/>
      <c r="G35" s="31" t="str">
        <f>IF(N35,E35/(F35*F35)*10000,"")</f>
        <v/>
      </c>
      <c r="H35" s="31" t="str">
        <f t="shared" si="1"/>
        <v/>
      </c>
      <c r="I35" s="31" t="str">
        <f t="shared" si="2"/>
        <v/>
      </c>
      <c r="J35" s="31" t="str">
        <f t="shared" si="3"/>
        <v/>
      </c>
      <c r="K35" s="31" t="str">
        <f t="shared" si="4"/>
        <v/>
      </c>
      <c r="L35" s="73"/>
      <c r="M35" s="71"/>
      <c r="N35" s="71" t="str">
        <f t="shared" si="5"/>
        <v>FALSE</v>
      </c>
      <c r="O35" s="84">
        <f ca="1">IF(N35,(D35-DateofBirth)/365.25,O34+(14/365.25))</f>
        <v>0.76659822039698811</v>
      </c>
      <c r="P35" s="84">
        <f t="shared" ca="1" si="6"/>
        <v>0.75</v>
      </c>
      <c r="Q35" s="85">
        <f t="shared" ca="1" si="7"/>
        <v>0.83299999999999996</v>
      </c>
      <c r="R35" s="86">
        <f t="shared" ca="1" si="28"/>
        <v>0.19997855899985678</v>
      </c>
      <c r="S35" s="87">
        <f t="shared" ca="1" si="8"/>
        <v>1</v>
      </c>
      <c r="T35" s="84">
        <f t="shared" ca="1" si="9"/>
        <v>70.379972126699812</v>
      </c>
      <c r="U35" s="88">
        <f t="shared" ca="1" si="10"/>
        <v>3.230799699825998E-2</v>
      </c>
      <c r="V35" s="88">
        <f t="shared" ca="1" si="11"/>
        <v>4.0070755300472636E-4</v>
      </c>
      <c r="W35" s="88">
        <f t="shared" ca="1" si="12"/>
        <v>8.6618934390539568</v>
      </c>
      <c r="X35" s="88">
        <f t="shared" ca="1" si="13"/>
        <v>0.10323399957118</v>
      </c>
      <c r="Y35" s="88">
        <f t="shared" ca="1" si="14"/>
        <v>-0.99499978558999858</v>
      </c>
      <c r="Z35" s="88">
        <f t="shared" ca="1" si="15"/>
        <v>17.401200728994006</v>
      </c>
      <c r="AA35" s="86">
        <f t="shared" ca="1" si="16"/>
        <v>7.7786004717020032E-2</v>
      </c>
      <c r="AD35" s="89">
        <f ca="1">IF(N35,D35,AD34+14)</f>
        <v>280</v>
      </c>
      <c r="AE35" s="90" t="str">
        <f t="shared" si="17"/>
        <v/>
      </c>
      <c r="AF35" s="71" t="str">
        <f ca="1">IF(N35,F35,AF34)</f>
        <v/>
      </c>
      <c r="AG35" s="84" t="e">
        <f t="shared" ca="1" si="19"/>
        <v>#VALUE!</v>
      </c>
      <c r="AH35" s="84" t="e">
        <f t="shared" ca="1" si="20"/>
        <v>#VALUE!</v>
      </c>
      <c r="AI35" s="84" t="e">
        <f t="shared" ca="1" si="21"/>
        <v>#VALUE!</v>
      </c>
      <c r="AK35" s="70">
        <f t="shared" ca="1" si="22"/>
        <v>6.5675767528330322</v>
      </c>
      <c r="AL35" s="70">
        <f t="shared" ca="1" si="23"/>
        <v>8.0792746269277096</v>
      </c>
      <c r="AM35" s="70">
        <f t="shared" ca="1" si="24"/>
        <v>8.6618934390539568</v>
      </c>
      <c r="AN35" s="70">
        <f t="shared" ca="1" si="25"/>
        <v>9.2865084615285358</v>
      </c>
      <c r="AO35" s="70">
        <f t="shared" ca="1" si="26"/>
        <v>10.51799536429073</v>
      </c>
      <c r="AP35" s="70"/>
      <c r="AQ35" s="70"/>
    </row>
    <row r="36" spans="1:43" hidden="1"/>
    <row r="37" spans="1:43" hidden="1"/>
    <row r="38" spans="1:43" hidden="1"/>
    <row r="39" spans="1:43" hidden="1"/>
    <row r="40" spans="1:43" hidden="1"/>
    <row r="41" spans="1:43" hidden="1"/>
    <row r="42" spans="1:43" hidden="1"/>
    <row r="43" spans="1:43" hidden="1"/>
    <row r="44" spans="1:43" hidden="1"/>
    <row r="45" spans="1:43" hidden="1"/>
    <row r="46" spans="1:43" hidden="1"/>
    <row r="47" spans="1:43" hidden="1"/>
    <row r="48" spans="1:4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sheetData>
  <sheetProtection sheet="1" objects="1" scenarios="1"/>
  <mergeCells count="2">
    <mergeCell ref="E9:G9"/>
    <mergeCell ref="E11:F11"/>
  </mergeCells>
  <phoneticPr fontId="0" type="noConversion"/>
  <dataValidations xWindow="239" yWindow="261" count="3">
    <dataValidation type="list" allowBlank="1" showInputMessage="1" showErrorMessage="1" sqref="K11">
      <formula1>"female,male"</formula1>
    </dataValidation>
    <dataValidation allowBlank="1" showInputMessage="1" showErrorMessage="1" promptTitle="Input Patient Name" prompt="Input patient name or unique reference" sqref="E9:G9"/>
    <dataValidation type="date" operator="lessThan" allowBlank="1" showInputMessage="1" showErrorMessage="1" errorTitle="Date Entry Error" error="Use the format dd/mm/yyyy" promptTitle="Enter date of birth" prompt="Use the format dd/mm/yyyy to enter date of birth" sqref="E11:F11">
      <formula1>TODAY()</formula1>
    </dataValidation>
  </dataValidations>
  <pageMargins left="0.75" right="0.75" top="1" bottom="1" header="0.5" footer="0.5"/>
  <pageSetup paperSize="9" scale="96" orientation="portrait"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65"/>
  <sheetViews>
    <sheetView showGridLines="0" showRowColHeaders="0" zoomScaleNormal="100" workbookViewId="0">
      <pane ySplit="7" topLeftCell="A8" activePane="bottomLeft" state="frozen"/>
      <selection activeCell="B24" sqref="B24"/>
      <selection pane="bottomLeft" activeCell="D4" sqref="D4"/>
    </sheetView>
  </sheetViews>
  <sheetFormatPr defaultColWidth="0" defaultRowHeight="12.5"/>
  <cols>
    <col min="1" max="2" width="2.7265625" style="8" customWidth="1"/>
    <col min="3" max="3" width="9.1796875" style="8" customWidth="1"/>
    <col min="4" max="4" width="5.54296875" style="8" customWidth="1"/>
    <col min="5" max="5" width="9.54296875" style="8" customWidth="1"/>
    <col min="6" max="6" width="1.7265625" style="8" customWidth="1"/>
    <col min="7" max="7" width="9.1796875" style="8" customWidth="1"/>
    <col min="8" max="8" width="6.453125" style="8" customWidth="1"/>
    <col min="9" max="9" width="9.1796875" style="8" customWidth="1"/>
    <col min="10" max="10" width="2.1796875" style="8" customWidth="1"/>
    <col min="11" max="11" width="9.1796875" style="8" customWidth="1"/>
    <col min="12" max="12" width="5.54296875" style="8" customWidth="1"/>
    <col min="13" max="13" width="1.54296875" style="8" customWidth="1"/>
    <col min="14" max="14" width="9.81640625" style="8" customWidth="1"/>
    <col min="15" max="15" width="9.1796875" style="8" customWidth="1"/>
    <col min="16" max="16384" width="0" style="8" hidden="1"/>
  </cols>
  <sheetData>
    <row r="1" spans="3:19" ht="12.75" customHeight="1"/>
    <row r="2" spans="3:19" ht="26.9" customHeight="1">
      <c r="C2" s="45"/>
      <c r="D2" s="46"/>
      <c r="E2" s="46"/>
      <c r="F2" s="46"/>
      <c r="G2" s="46"/>
      <c r="H2" s="46"/>
      <c r="I2" s="46"/>
      <c r="J2" s="46"/>
      <c r="K2" s="46"/>
      <c r="L2" s="46"/>
      <c r="M2" s="46"/>
      <c r="N2" s="55" t="s">
        <v>85</v>
      </c>
    </row>
    <row r="3" spans="3:19" ht="12.75" customHeight="1">
      <c r="C3" s="47"/>
      <c r="D3" s="48"/>
      <c r="E3" s="48"/>
      <c r="F3" s="48"/>
      <c r="G3" s="48"/>
      <c r="H3" s="48"/>
      <c r="I3" s="48"/>
      <c r="J3" s="48"/>
      <c r="K3" s="48"/>
      <c r="L3" s="48"/>
      <c r="M3" s="48"/>
      <c r="N3" s="49"/>
    </row>
    <row r="4" spans="3:19" ht="12.75" customHeight="1">
      <c r="C4" s="50"/>
      <c r="D4" s="48"/>
      <c r="E4" s="48"/>
      <c r="F4" s="48"/>
      <c r="G4" s="48"/>
      <c r="H4" s="48"/>
      <c r="I4" s="48"/>
      <c r="J4" s="48"/>
      <c r="K4" s="48"/>
      <c r="L4" s="48"/>
      <c r="M4" s="48"/>
      <c r="N4" s="49"/>
    </row>
    <row r="5" spans="3:19" ht="12.75" customHeight="1">
      <c r="C5" s="50"/>
      <c r="D5" s="48"/>
      <c r="E5" s="48"/>
      <c r="F5" s="48"/>
      <c r="G5" s="48"/>
      <c r="H5" s="48"/>
      <c r="I5" s="48"/>
      <c r="J5" s="48"/>
      <c r="K5" s="48"/>
      <c r="L5" s="48"/>
      <c r="M5" s="48"/>
      <c r="N5" s="49"/>
    </row>
    <row r="6" spans="3:19" ht="18.75" customHeight="1">
      <c r="C6" s="54" t="str">
        <f>CHAR(169)&amp;" Early Onset Eating Disorders Research Team"</f>
        <v>© Early Onset Eating Disorders Research Team</v>
      </c>
      <c r="D6" s="51"/>
      <c r="E6" s="51"/>
      <c r="F6" s="51"/>
      <c r="G6" s="51"/>
      <c r="H6" s="51"/>
      <c r="I6" s="51"/>
      <c r="J6" s="51"/>
      <c r="K6" s="51"/>
      <c r="L6" s="51"/>
      <c r="M6" s="51"/>
      <c r="N6" s="52"/>
    </row>
    <row r="7" spans="3:19" ht="15.5">
      <c r="N7" s="26" t="s">
        <v>34</v>
      </c>
      <c r="O7" s="12"/>
      <c r="P7" s="12"/>
      <c r="Q7" s="12"/>
      <c r="R7" s="12"/>
      <c r="S7" s="12"/>
    </row>
    <row r="9" spans="3:19" ht="13">
      <c r="C9" s="27" t="s">
        <v>35</v>
      </c>
    </row>
    <row r="11" spans="3:19">
      <c r="C11" s="8" t="s">
        <v>37</v>
      </c>
    </row>
    <row r="12" spans="3:19">
      <c r="C12" s="8" t="s">
        <v>39</v>
      </c>
    </row>
    <row r="13" spans="3:19">
      <c r="C13" s="8" t="s">
        <v>40</v>
      </c>
    </row>
    <row r="15" spans="3:19" ht="13">
      <c r="C15" s="27" t="s">
        <v>38</v>
      </c>
    </row>
    <row r="17" spans="3:3" ht="13">
      <c r="C17" s="8" t="s">
        <v>41</v>
      </c>
    </row>
    <row r="18" spans="3:3">
      <c r="C18" s="8" t="s">
        <v>42</v>
      </c>
    </row>
    <row r="19" spans="3:3">
      <c r="C19" s="8" t="s">
        <v>63</v>
      </c>
    </row>
    <row r="20" spans="3:3" ht="13">
      <c r="C20" s="28" t="s">
        <v>70</v>
      </c>
    </row>
    <row r="21" spans="3:3">
      <c r="C21" s="28" t="s">
        <v>64</v>
      </c>
    </row>
    <row r="23" spans="3:3" ht="13">
      <c r="C23" s="27" t="s">
        <v>36</v>
      </c>
    </row>
    <row r="24" spans="3:3" ht="13">
      <c r="C24" s="27"/>
    </row>
    <row r="25" spans="3:3" ht="13">
      <c r="C25" s="8" t="s">
        <v>71</v>
      </c>
    </row>
    <row r="26" spans="3:3">
      <c r="C26" s="8" t="s">
        <v>45</v>
      </c>
    </row>
    <row r="28" spans="3:3" ht="13">
      <c r="C28" s="27" t="s">
        <v>43</v>
      </c>
    </row>
    <row r="30" spans="3:3" ht="13">
      <c r="C30" s="8" t="s">
        <v>44</v>
      </c>
    </row>
    <row r="31" spans="3:3" ht="13">
      <c r="C31" s="8" t="s">
        <v>69</v>
      </c>
    </row>
    <row r="32" spans="3:3">
      <c r="C32" s="8" t="s">
        <v>46</v>
      </c>
    </row>
    <row r="33" spans="3:14">
      <c r="C33" s="8" t="s">
        <v>47</v>
      </c>
    </row>
    <row r="35" spans="3:14" ht="13">
      <c r="C35" s="27" t="s">
        <v>52</v>
      </c>
    </row>
    <row r="37" spans="3:14">
      <c r="C37" s="8" t="s">
        <v>48</v>
      </c>
    </row>
    <row r="38" spans="3:14">
      <c r="C38" s="8" t="s">
        <v>49</v>
      </c>
    </row>
    <row r="39" spans="3:14">
      <c r="C39" s="8" t="s">
        <v>50</v>
      </c>
    </row>
    <row r="40" spans="3:14">
      <c r="C40" s="8" t="s">
        <v>51</v>
      </c>
    </row>
    <row r="42" spans="3:14" ht="13">
      <c r="C42" s="27" t="s">
        <v>74</v>
      </c>
    </row>
    <row r="44" spans="3:14">
      <c r="C44" s="8" t="s">
        <v>75</v>
      </c>
    </row>
    <row r="45" spans="3:14">
      <c r="C45" s="8" t="s">
        <v>53</v>
      </c>
    </row>
    <row r="47" spans="3:14">
      <c r="C47" s="8" t="s">
        <v>54</v>
      </c>
      <c r="E47" s="30">
        <v>80</v>
      </c>
      <c r="F47" s="12"/>
      <c r="G47" s="8" t="s">
        <v>55</v>
      </c>
      <c r="I47" s="30">
        <v>90</v>
      </c>
      <c r="J47" s="12"/>
      <c r="K47" s="8" t="s">
        <v>56</v>
      </c>
      <c r="N47" s="30">
        <v>100</v>
      </c>
    </row>
    <row r="48" spans="3:14">
      <c r="E48" s="12"/>
      <c r="F48" s="12"/>
      <c r="I48" s="12"/>
      <c r="J48" s="12"/>
      <c r="N48" s="12"/>
    </row>
    <row r="49" spans="3:14" ht="13">
      <c r="C49" s="27" t="s">
        <v>73</v>
      </c>
      <c r="E49" s="12"/>
      <c r="F49" s="12"/>
      <c r="I49" s="12"/>
      <c r="J49" s="12"/>
      <c r="N49" s="12"/>
    </row>
    <row r="50" spans="3:14">
      <c r="E50" s="12"/>
      <c r="F50" s="12"/>
      <c r="I50" s="12"/>
      <c r="J50" s="12"/>
      <c r="N50" s="12"/>
    </row>
    <row r="51" spans="3:14">
      <c r="C51" s="8" t="s">
        <v>76</v>
      </c>
      <c r="E51" s="12"/>
      <c r="F51" s="12"/>
      <c r="I51" s="12"/>
      <c r="J51" s="12"/>
      <c r="N51" s="12"/>
    </row>
    <row r="52" spans="3:14">
      <c r="C52" s="8" t="s">
        <v>86</v>
      </c>
      <c r="E52" s="12"/>
      <c r="F52" s="12"/>
      <c r="I52" s="12"/>
      <c r="J52" s="12"/>
      <c r="N52" s="12"/>
    </row>
    <row r="53" spans="3:14">
      <c r="E53" s="12"/>
      <c r="F53" s="12"/>
      <c r="I53" s="12"/>
      <c r="J53" s="12"/>
      <c r="N53" s="12"/>
    </row>
    <row r="54" spans="3:14">
      <c r="E54" s="12" t="s">
        <v>77</v>
      </c>
      <c r="F54" s="12"/>
      <c r="G54" s="8" t="s">
        <v>78</v>
      </c>
      <c r="I54" s="12" t="s">
        <v>79</v>
      </c>
      <c r="J54" s="12"/>
      <c r="K54" s="8" t="s">
        <v>80</v>
      </c>
      <c r="N54" s="12" t="s">
        <v>81</v>
      </c>
    </row>
    <row r="55" spans="3:14">
      <c r="E55" s="92">
        <v>3</v>
      </c>
      <c r="F55" s="12"/>
      <c r="G55" s="92">
        <v>25</v>
      </c>
      <c r="I55" s="92">
        <v>50</v>
      </c>
      <c r="J55" s="12"/>
      <c r="K55" s="92">
        <v>75</v>
      </c>
      <c r="N55" s="92">
        <v>97</v>
      </c>
    </row>
    <row r="56" spans="3:14">
      <c r="E56" s="12"/>
      <c r="F56" s="12"/>
      <c r="I56" s="12"/>
      <c r="J56" s="12"/>
      <c r="N56" s="12"/>
    </row>
    <row r="57" spans="3:14" ht="13">
      <c r="C57" s="27" t="s">
        <v>61</v>
      </c>
      <c r="E57" s="12"/>
      <c r="F57" s="12"/>
      <c r="I57" s="12"/>
      <c r="J57" s="12"/>
      <c r="N57" s="12"/>
    </row>
    <row r="58" spans="3:14">
      <c r="E58" s="12"/>
      <c r="F58" s="12"/>
      <c r="I58" s="12"/>
      <c r="J58" s="12"/>
      <c r="N58" s="12"/>
    </row>
    <row r="59" spans="3:14" ht="13">
      <c r="C59" s="8" t="s">
        <v>62</v>
      </c>
      <c r="E59" s="12"/>
      <c r="F59" s="12"/>
      <c r="I59" s="12"/>
      <c r="J59" s="12"/>
      <c r="N59" s="12"/>
    </row>
    <row r="60" spans="3:14">
      <c r="E60" s="12"/>
      <c r="F60" s="12"/>
      <c r="I60" s="12"/>
      <c r="J60" s="12"/>
      <c r="N60" s="12"/>
    </row>
    <row r="61" spans="3:14" ht="13">
      <c r="C61" s="27" t="s">
        <v>57</v>
      </c>
    </row>
    <row r="63" spans="3:14" ht="13">
      <c r="C63" s="8" t="s">
        <v>58</v>
      </c>
    </row>
    <row r="64" spans="3:14">
      <c r="C64" s="8" t="s">
        <v>59</v>
      </c>
    </row>
    <row r="65" spans="3:3">
      <c r="C65" s="8" t="s">
        <v>60</v>
      </c>
    </row>
  </sheetData>
  <phoneticPr fontId="0" type="noConversion"/>
  <pageMargins left="0.74803149606299213" right="0" top="0.98425196850393704" bottom="0.98425196850393704" header="0.51181102362204722" footer="0.51181102362204722"/>
  <pageSetup paperSize="9" scale="96" orientation="portrait" r:id="rId1"/>
  <headerFooter alignWithMargins="0"/>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20"/>
  <sheetViews>
    <sheetView showGridLines="0" showRowColHeaders="0" workbookViewId="0">
      <selection activeCell="P1" sqref="P1"/>
    </sheetView>
  </sheetViews>
  <sheetFormatPr defaultColWidth="9.1796875" defaultRowHeight="12.5"/>
  <cols>
    <col min="1" max="1" width="3.453125" style="8" customWidth="1"/>
    <col min="2" max="3" width="9.1796875" style="8"/>
    <col min="4" max="4" width="13.54296875" style="8" bestFit="1" customWidth="1"/>
    <col min="5" max="5" width="12" style="8" customWidth="1"/>
    <col min="6" max="6" width="2.1796875" style="8" customWidth="1"/>
    <col min="7" max="7" width="2.26953125" style="8" customWidth="1"/>
    <col min="8" max="8" width="5.54296875" style="8" customWidth="1"/>
    <col min="9" max="9" width="4" style="8" customWidth="1"/>
    <col min="10" max="10" width="2.1796875" style="8" customWidth="1"/>
    <col min="11" max="11" width="3" style="8" customWidth="1"/>
    <col min="12" max="16384" width="9.1796875" style="8"/>
  </cols>
  <sheetData>
    <row r="3" spans="1:13" ht="40.5" customHeight="1"/>
    <row r="4" spans="1:13" ht="17.5">
      <c r="A4" s="12"/>
      <c r="B4" s="45"/>
      <c r="C4" s="46"/>
      <c r="D4" s="46"/>
      <c r="E4" s="46"/>
      <c r="F4" s="46"/>
      <c r="G4" s="46"/>
      <c r="H4" s="46"/>
      <c r="I4" s="46"/>
      <c r="J4" s="46"/>
      <c r="K4" s="46"/>
      <c r="L4" s="46"/>
      <c r="M4" s="55" t="s">
        <v>85</v>
      </c>
    </row>
    <row r="5" spans="1:13">
      <c r="A5" s="12"/>
      <c r="B5" s="47"/>
      <c r="C5" s="48"/>
      <c r="D5" s="48"/>
      <c r="E5" s="48"/>
      <c r="F5" s="48"/>
      <c r="G5" s="48"/>
      <c r="H5" s="48"/>
      <c r="I5" s="48"/>
      <c r="J5" s="48"/>
      <c r="K5" s="48"/>
      <c r="L5" s="48"/>
      <c r="M5" s="49"/>
    </row>
    <row r="6" spans="1:13">
      <c r="A6" s="12"/>
      <c r="B6" s="50"/>
      <c r="C6" s="48"/>
      <c r="D6" s="48"/>
      <c r="E6" s="48"/>
      <c r="F6" s="48"/>
      <c r="G6" s="48"/>
      <c r="H6" s="48"/>
      <c r="I6" s="48"/>
      <c r="J6" s="48"/>
      <c r="K6" s="48"/>
      <c r="L6" s="48"/>
      <c r="M6" s="49"/>
    </row>
    <row r="7" spans="1:13" ht="36" customHeight="1">
      <c r="A7" s="12"/>
      <c r="B7" s="50"/>
      <c r="C7" s="48"/>
      <c r="D7" s="48"/>
      <c r="E7" s="48"/>
      <c r="F7" s="48"/>
      <c r="G7" s="48"/>
      <c r="H7" s="48"/>
      <c r="I7" s="48"/>
      <c r="J7" s="48"/>
      <c r="K7" s="48"/>
      <c r="L7" s="48"/>
      <c r="M7" s="49"/>
    </row>
    <row r="8" spans="1:13" ht="13.5" customHeight="1">
      <c r="A8" s="12"/>
      <c r="B8" s="53" t="str">
        <f>CHAR(169)&amp;" Early Onset Eating Disorders Research Team"</f>
        <v>© Early Onset Eating Disorders Research Team</v>
      </c>
      <c r="C8" s="48"/>
      <c r="D8" s="48"/>
      <c r="E8" s="48"/>
      <c r="F8" s="48"/>
      <c r="G8" s="48"/>
      <c r="H8" s="48"/>
      <c r="I8" s="48"/>
      <c r="J8" s="48"/>
      <c r="K8" s="48"/>
      <c r="L8" s="48"/>
      <c r="M8" s="49"/>
    </row>
    <row r="9" spans="1:13" ht="13.5" customHeight="1">
      <c r="A9" s="12"/>
      <c r="B9" s="68" t="s">
        <v>72</v>
      </c>
      <c r="C9" s="48"/>
      <c r="D9" s="48"/>
      <c r="E9" s="48"/>
      <c r="F9" s="48"/>
      <c r="G9" s="48"/>
      <c r="H9" s="48"/>
      <c r="I9" s="48"/>
      <c r="J9" s="48"/>
      <c r="K9" s="48"/>
      <c r="L9" s="48"/>
      <c r="M9" s="49"/>
    </row>
    <row r="10" spans="1:13">
      <c r="A10" s="12"/>
      <c r="B10" s="54" t="str">
        <f>"   1990 growth reference data "&amp;CHAR(169)&amp;" Child Growth Foundation"</f>
        <v xml:space="preserve">   1990 growth reference data © Child Growth Foundation</v>
      </c>
      <c r="C10" s="65"/>
      <c r="D10" s="65"/>
      <c r="E10" s="65"/>
      <c r="F10" s="65"/>
      <c r="G10" s="51"/>
      <c r="H10" s="51"/>
      <c r="I10" s="51"/>
      <c r="J10" s="51"/>
      <c r="K10" s="51"/>
      <c r="L10" s="51"/>
      <c r="M10" s="52"/>
    </row>
    <row r="11" spans="1:13">
      <c r="A11" s="12"/>
      <c r="B11" s="22"/>
      <c r="C11" s="22"/>
      <c r="D11" s="22"/>
      <c r="E11" s="22"/>
      <c r="F11" s="22"/>
      <c r="G11" s="22"/>
      <c r="H11" s="22"/>
      <c r="I11" s="22"/>
      <c r="J11" s="12"/>
    </row>
    <row r="12" spans="1:13">
      <c r="A12" s="12"/>
      <c r="B12" s="22"/>
      <c r="C12" s="22"/>
      <c r="D12" s="22"/>
      <c r="E12" s="22"/>
      <c r="F12" s="22"/>
      <c r="G12" s="22"/>
      <c r="H12" s="22"/>
      <c r="I12" s="22"/>
      <c r="J12" s="12"/>
    </row>
    <row r="13" spans="1:13">
      <c r="A13" s="12"/>
      <c r="B13" s="22"/>
      <c r="C13" s="22"/>
      <c r="D13" s="22"/>
      <c r="E13" s="22"/>
      <c r="F13" s="22"/>
      <c r="G13" s="22"/>
      <c r="H13" s="22"/>
      <c r="I13" s="22"/>
      <c r="J13" s="12"/>
    </row>
    <row r="14" spans="1:13">
      <c r="A14" s="12"/>
      <c r="B14" s="22"/>
      <c r="C14" s="22"/>
      <c r="D14" s="22"/>
      <c r="E14" s="22"/>
      <c r="F14" s="22"/>
      <c r="G14" s="22"/>
      <c r="H14" s="22"/>
      <c r="I14" s="22"/>
      <c r="J14" s="12"/>
    </row>
    <row r="15" spans="1:13">
      <c r="A15" s="12"/>
      <c r="B15" s="22"/>
      <c r="C15" s="22"/>
      <c r="D15" s="22"/>
      <c r="E15" s="22"/>
      <c r="F15" s="22"/>
      <c r="G15" s="22"/>
      <c r="H15" s="22"/>
      <c r="I15" s="22"/>
      <c r="J15" s="12"/>
    </row>
    <row r="16" spans="1:13">
      <c r="A16" s="12"/>
      <c r="B16" s="22"/>
      <c r="C16" s="22"/>
      <c r="D16" s="22"/>
      <c r="E16" s="22"/>
      <c r="F16" s="22"/>
      <c r="G16" s="22"/>
      <c r="H16" s="22"/>
      <c r="I16" s="22"/>
      <c r="J16" s="12"/>
    </row>
    <row r="17" spans="1:10">
      <c r="A17" s="12"/>
      <c r="B17" s="22"/>
      <c r="C17" s="22"/>
      <c r="D17" s="22"/>
      <c r="E17" s="22"/>
      <c r="F17" s="22"/>
      <c r="G17" s="22"/>
      <c r="H17" s="22"/>
      <c r="I17" s="22"/>
      <c r="J17" s="12"/>
    </row>
    <row r="18" spans="1:10">
      <c r="A18" s="12"/>
      <c r="B18" s="22"/>
      <c r="C18" s="22"/>
      <c r="D18" s="22"/>
      <c r="E18" s="22"/>
      <c r="F18" s="22"/>
      <c r="G18" s="22"/>
      <c r="H18" s="22"/>
      <c r="I18" s="22"/>
      <c r="J18" s="12"/>
    </row>
    <row r="19" spans="1:10" hidden="1"/>
    <row r="20" spans="1:10">
      <c r="B20" s="12"/>
      <c r="C20" s="12"/>
      <c r="D20" s="12"/>
      <c r="E20" s="12"/>
      <c r="F20" s="12"/>
      <c r="G20" s="12"/>
      <c r="H20" s="12"/>
      <c r="I20" s="12"/>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1"/>
  <sheetViews>
    <sheetView workbookViewId="0">
      <selection sqref="A1:H31"/>
    </sheetView>
  </sheetViews>
  <sheetFormatPr defaultRowHeight="12.5"/>
  <sheetData>
    <row r="2" spans="1:8" ht="18.5">
      <c r="A2" s="93" t="s">
        <v>87</v>
      </c>
      <c r="B2" s="93"/>
      <c r="C2" s="93"/>
      <c r="D2" s="93"/>
      <c r="E2" s="93"/>
      <c r="F2" s="93"/>
    </row>
    <row r="4" spans="1:8">
      <c r="A4" s="146" t="s">
        <v>88</v>
      </c>
      <c r="B4" s="146"/>
      <c r="C4" s="146"/>
      <c r="D4" s="146"/>
      <c r="E4" s="146"/>
      <c r="F4" s="146"/>
      <c r="G4" s="146"/>
      <c r="H4" s="146"/>
    </row>
    <row r="5" spans="1:8">
      <c r="A5" s="146"/>
      <c r="B5" s="146"/>
      <c r="C5" s="146"/>
      <c r="D5" s="146"/>
      <c r="E5" s="146"/>
      <c r="F5" s="146"/>
      <c r="G5" s="146"/>
      <c r="H5" s="146"/>
    </row>
    <row r="6" spans="1:8">
      <c r="A6" s="146"/>
      <c r="B6" s="146"/>
      <c r="C6" s="146"/>
      <c r="D6" s="146"/>
      <c r="E6" s="146"/>
      <c r="F6" s="146"/>
      <c r="G6" s="146"/>
      <c r="H6" s="146"/>
    </row>
    <row r="7" spans="1:8">
      <c r="A7" s="146"/>
      <c r="B7" s="146"/>
      <c r="C7" s="146"/>
      <c r="D7" s="146"/>
      <c r="E7" s="146"/>
      <c r="F7" s="146"/>
      <c r="G7" s="146"/>
      <c r="H7" s="146"/>
    </row>
    <row r="8" spans="1:8">
      <c r="A8" s="146"/>
      <c r="B8" s="146"/>
      <c r="C8" s="146"/>
      <c r="D8" s="146"/>
      <c r="E8" s="146"/>
      <c r="F8" s="146"/>
      <c r="G8" s="146"/>
      <c r="H8" s="146"/>
    </row>
    <row r="9" spans="1:8">
      <c r="A9" s="94"/>
      <c r="B9" s="94"/>
      <c r="C9" s="94"/>
      <c r="D9" s="94"/>
      <c r="E9" s="94"/>
      <c r="F9" s="94"/>
      <c r="G9" s="94"/>
      <c r="H9" s="94"/>
    </row>
    <row r="10" spans="1:8">
      <c r="A10" s="146" t="s">
        <v>89</v>
      </c>
      <c r="B10" s="146"/>
      <c r="C10" s="146"/>
      <c r="D10" s="146"/>
      <c r="E10" s="146"/>
      <c r="F10" s="146"/>
      <c r="G10" s="146"/>
      <c r="H10" s="146"/>
    </row>
    <row r="11" spans="1:8">
      <c r="A11" s="95"/>
      <c r="B11" s="95"/>
      <c r="C11" s="95"/>
      <c r="D11" s="95"/>
      <c r="E11" s="95"/>
      <c r="F11" s="95"/>
      <c r="G11" s="95"/>
      <c r="H11" s="95"/>
    </row>
    <row r="12" spans="1:8">
      <c r="A12" s="146" t="s">
        <v>90</v>
      </c>
      <c r="B12" s="146"/>
      <c r="C12" s="146"/>
      <c r="D12" s="146"/>
      <c r="E12" s="146"/>
      <c r="F12" s="146"/>
      <c r="G12" s="146"/>
      <c r="H12" s="146"/>
    </row>
    <row r="13" spans="1:8">
      <c r="A13" s="146"/>
      <c r="B13" s="146"/>
      <c r="C13" s="146"/>
      <c r="D13" s="146"/>
      <c r="E13" s="146"/>
      <c r="F13" s="146"/>
      <c r="G13" s="146"/>
      <c r="H13" s="146"/>
    </row>
    <row r="14" spans="1:8">
      <c r="A14" s="146"/>
      <c r="B14" s="146"/>
      <c r="C14" s="146"/>
      <c r="D14" s="146"/>
      <c r="E14" s="146"/>
      <c r="F14" s="146"/>
      <c r="G14" s="146"/>
      <c r="H14" s="146"/>
    </row>
    <row r="15" spans="1:8">
      <c r="A15" s="146"/>
      <c r="B15" s="146"/>
      <c r="C15" s="146"/>
      <c r="D15" s="146"/>
      <c r="E15" s="146"/>
      <c r="F15" s="146"/>
      <c r="G15" s="146"/>
      <c r="H15" s="146"/>
    </row>
    <row r="16" spans="1:8">
      <c r="A16" s="95"/>
      <c r="B16" s="95"/>
      <c r="C16" s="95"/>
      <c r="D16" s="95"/>
      <c r="E16" s="95"/>
      <c r="F16" s="95"/>
      <c r="G16" s="95"/>
      <c r="H16" s="95"/>
    </row>
    <row r="17" spans="1:8">
      <c r="A17" s="146" t="s">
        <v>91</v>
      </c>
      <c r="B17" s="146"/>
      <c r="C17" s="146"/>
      <c r="D17" s="146"/>
      <c r="E17" s="146"/>
      <c r="F17" s="146"/>
      <c r="G17" s="146"/>
      <c r="H17" s="146"/>
    </row>
    <row r="18" spans="1:8">
      <c r="A18" s="146"/>
      <c r="B18" s="146"/>
      <c r="C18" s="146"/>
      <c r="D18" s="146"/>
      <c r="E18" s="146"/>
      <c r="F18" s="146"/>
      <c r="G18" s="146"/>
      <c r="H18" s="146"/>
    </row>
    <row r="19" spans="1:8">
      <c r="A19" s="146"/>
      <c r="B19" s="146"/>
      <c r="C19" s="146"/>
      <c r="D19" s="146"/>
      <c r="E19" s="146"/>
      <c r="F19" s="146"/>
      <c r="G19" s="146"/>
      <c r="H19" s="146"/>
    </row>
    <row r="20" spans="1:8">
      <c r="A20" s="146"/>
      <c r="B20" s="146"/>
      <c r="C20" s="146"/>
      <c r="D20" s="146"/>
      <c r="E20" s="146"/>
      <c r="F20" s="146"/>
      <c r="G20" s="146"/>
      <c r="H20" s="146"/>
    </row>
    <row r="21" spans="1:8">
      <c r="A21" s="95"/>
      <c r="B21" s="95"/>
      <c r="C21" s="95"/>
      <c r="D21" s="95"/>
      <c r="E21" s="95"/>
      <c r="F21" s="95"/>
      <c r="G21" s="95"/>
      <c r="H21" s="95"/>
    </row>
    <row r="22" spans="1:8">
      <c r="A22" s="146" t="s">
        <v>92</v>
      </c>
      <c r="B22" s="146"/>
      <c r="C22" s="146"/>
      <c r="D22" s="146"/>
      <c r="E22" s="146"/>
      <c r="F22" s="146"/>
      <c r="G22" s="146"/>
      <c r="H22" s="146"/>
    </row>
    <row r="23" spans="1:8">
      <c r="A23" s="146"/>
      <c r="B23" s="146"/>
      <c r="C23" s="146"/>
      <c r="D23" s="146"/>
      <c r="E23" s="146"/>
      <c r="F23" s="146"/>
      <c r="G23" s="146"/>
      <c r="H23" s="146"/>
    </row>
    <row r="24" spans="1:8">
      <c r="A24" s="146"/>
      <c r="B24" s="146"/>
      <c r="C24" s="146"/>
      <c r="D24" s="146"/>
      <c r="E24" s="146"/>
      <c r="F24" s="146"/>
      <c r="G24" s="146"/>
      <c r="H24" s="146"/>
    </row>
    <row r="25" spans="1:8">
      <c r="A25" s="146"/>
      <c r="B25" s="146"/>
      <c r="C25" s="146"/>
      <c r="D25" s="146"/>
      <c r="E25" s="146"/>
      <c r="F25" s="146"/>
      <c r="G25" s="146"/>
      <c r="H25" s="146"/>
    </row>
    <row r="27" spans="1:8">
      <c r="A27" s="146" t="s">
        <v>93</v>
      </c>
      <c r="B27" s="146"/>
      <c r="C27" s="146"/>
      <c r="D27" s="146"/>
      <c r="E27" s="146"/>
      <c r="F27" s="146"/>
      <c r="G27" s="146"/>
      <c r="H27" s="146"/>
    </row>
    <row r="28" spans="1:8">
      <c r="A28" s="146"/>
      <c r="B28" s="146"/>
      <c r="C28" s="146"/>
      <c r="D28" s="146"/>
      <c r="E28" s="146"/>
      <c r="F28" s="146"/>
      <c r="G28" s="146"/>
      <c r="H28" s="146"/>
    </row>
    <row r="29" spans="1:8">
      <c r="A29" s="146"/>
      <c r="B29" s="146"/>
      <c r="C29" s="146"/>
      <c r="D29" s="146"/>
      <c r="E29" s="146"/>
      <c r="F29" s="146"/>
      <c r="G29" s="146"/>
      <c r="H29" s="146"/>
    </row>
    <row r="30" spans="1:8">
      <c r="A30" s="146"/>
      <c r="B30" s="146"/>
      <c r="C30" s="146"/>
      <c r="D30" s="146"/>
      <c r="E30" s="146"/>
      <c r="F30" s="146"/>
      <c r="G30" s="146"/>
      <c r="H30" s="146"/>
    </row>
    <row r="31" spans="1:8">
      <c r="A31" s="146"/>
      <c r="B31" s="146"/>
      <c r="C31" s="146"/>
      <c r="D31" s="146"/>
      <c r="E31" s="146"/>
      <c r="F31" s="146"/>
      <c r="G31" s="146"/>
      <c r="H31" s="146"/>
    </row>
  </sheetData>
  <mergeCells count="6">
    <mergeCell ref="A27:H31"/>
    <mergeCell ref="A4:H8"/>
    <mergeCell ref="A10:H10"/>
    <mergeCell ref="A12:H15"/>
    <mergeCell ref="A17:H20"/>
    <mergeCell ref="A22:H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C2" sqref="C2"/>
    </sheetView>
  </sheetViews>
  <sheetFormatPr defaultRowHeight="12.5"/>
  <cols>
    <col min="1" max="1" width="14.1796875" bestFit="1" customWidth="1"/>
  </cols>
  <sheetData>
    <row r="1" spans="1:14" ht="15" thickBot="1">
      <c r="A1" s="96" t="s">
        <v>94</v>
      </c>
    </row>
    <row r="2" spans="1:14" ht="15.5" thickTop="1" thickBot="1">
      <c r="A2" s="97" t="s">
        <v>95</v>
      </c>
      <c r="B2" s="98"/>
      <c r="C2" s="99"/>
      <c r="D2" s="99"/>
      <c r="E2" s="99"/>
      <c r="F2" s="99"/>
      <c r="G2" s="99"/>
      <c r="H2" s="99"/>
      <c r="I2" s="99"/>
      <c r="J2" s="99"/>
      <c r="K2" s="99"/>
      <c r="L2" s="99"/>
      <c r="M2" s="99"/>
      <c r="N2" s="100"/>
    </row>
    <row r="3" spans="1:14" ht="13.5" thickTop="1" thickBot="1">
      <c r="A3" s="101" t="s">
        <v>96</v>
      </c>
      <c r="B3" s="102"/>
      <c r="C3" s="103"/>
      <c r="D3" s="103"/>
      <c r="E3" s="103"/>
      <c r="F3" s="103"/>
      <c r="G3" s="103"/>
      <c r="H3" s="103"/>
      <c r="I3" s="103"/>
      <c r="J3" s="103"/>
      <c r="K3" s="103"/>
      <c r="L3" s="103"/>
      <c r="M3" s="103"/>
      <c r="N3" s="104"/>
    </row>
    <row r="4" spans="1:14" ht="13" thickBot="1">
      <c r="A4" s="105" t="s">
        <v>97</v>
      </c>
      <c r="B4" s="106"/>
      <c r="C4" s="107"/>
      <c r="D4" s="107"/>
      <c r="E4" s="107"/>
      <c r="F4" s="107"/>
      <c r="G4" s="107"/>
      <c r="H4" s="107"/>
      <c r="I4" s="107"/>
      <c r="J4" s="107"/>
      <c r="K4" s="107"/>
      <c r="L4" s="107"/>
      <c r="M4" s="107"/>
      <c r="N4" s="108"/>
    </row>
    <row r="5" spans="1:14" ht="13" thickBot="1">
      <c r="A5" s="105" t="s">
        <v>98</v>
      </c>
      <c r="B5" s="106"/>
      <c r="C5" s="107"/>
      <c r="D5" s="107"/>
      <c r="E5" s="107"/>
      <c r="F5" s="107"/>
      <c r="G5" s="107"/>
      <c r="H5" s="107"/>
      <c r="I5" s="107"/>
      <c r="J5" s="107"/>
      <c r="K5" s="107"/>
      <c r="L5" s="107"/>
      <c r="M5" s="107"/>
      <c r="N5" s="108"/>
    </row>
    <row r="6" spans="1:14" ht="13" thickBot="1">
      <c r="A6" s="109" t="s">
        <v>99</v>
      </c>
      <c r="B6" s="110">
        <f>B5-B4</f>
        <v>0</v>
      </c>
      <c r="C6" s="110">
        <f t="shared" ref="C6:N6" si="0">C5-C4</f>
        <v>0</v>
      </c>
      <c r="D6" s="110">
        <f t="shared" si="0"/>
        <v>0</v>
      </c>
      <c r="E6" s="110">
        <f t="shared" si="0"/>
        <v>0</v>
      </c>
      <c r="F6" s="110">
        <f t="shared" si="0"/>
        <v>0</v>
      </c>
      <c r="G6" s="110">
        <f t="shared" si="0"/>
        <v>0</v>
      </c>
      <c r="H6" s="110">
        <f t="shared" si="0"/>
        <v>0</v>
      </c>
      <c r="I6" s="110">
        <f t="shared" si="0"/>
        <v>0</v>
      </c>
      <c r="J6" s="110">
        <f t="shared" si="0"/>
        <v>0</v>
      </c>
      <c r="K6" s="110">
        <f t="shared" si="0"/>
        <v>0</v>
      </c>
      <c r="L6" s="110">
        <f t="shared" si="0"/>
        <v>0</v>
      </c>
      <c r="M6" s="110">
        <f t="shared" si="0"/>
        <v>0</v>
      </c>
      <c r="N6" s="111">
        <f t="shared" si="0"/>
        <v>0</v>
      </c>
    </row>
    <row r="7" spans="1:14" ht="13" thickTop="1"/>
    <row r="8" spans="1:14" ht="14.5">
      <c r="A8" s="112" t="s">
        <v>100</v>
      </c>
      <c r="B8" s="112">
        <v>60</v>
      </c>
      <c r="C8" s="112">
        <v>60</v>
      </c>
      <c r="D8" s="112">
        <v>60</v>
      </c>
      <c r="E8" s="112">
        <v>60</v>
      </c>
      <c r="F8" s="112">
        <v>60</v>
      </c>
      <c r="G8" s="112">
        <v>60</v>
      </c>
      <c r="H8" s="112">
        <v>60</v>
      </c>
      <c r="I8" s="112">
        <v>60</v>
      </c>
      <c r="J8" s="112">
        <v>60</v>
      </c>
      <c r="K8" s="112">
        <v>60</v>
      </c>
      <c r="L8" s="112">
        <v>60</v>
      </c>
      <c r="M8" s="112">
        <v>60</v>
      </c>
      <c r="N8" s="112">
        <v>60</v>
      </c>
    </row>
    <row r="9" spans="1:14" ht="14.5">
      <c r="A9" s="112" t="s">
        <v>101</v>
      </c>
      <c r="B9" s="112">
        <v>50</v>
      </c>
      <c r="C9" s="112">
        <v>50</v>
      </c>
      <c r="D9" s="112">
        <v>50</v>
      </c>
      <c r="E9" s="112">
        <v>50</v>
      </c>
      <c r="F9" s="112">
        <v>50</v>
      </c>
      <c r="G9" s="112">
        <v>50</v>
      </c>
      <c r="H9" s="112">
        <v>50</v>
      </c>
      <c r="I9" s="112">
        <v>50</v>
      </c>
      <c r="J9" s="112">
        <v>50</v>
      </c>
      <c r="K9" s="112">
        <v>50</v>
      </c>
      <c r="L9" s="112">
        <v>50</v>
      </c>
      <c r="M9" s="112">
        <v>50</v>
      </c>
      <c r="N9" s="112">
        <v>50</v>
      </c>
    </row>
    <row r="10" spans="1:14" ht="14.5">
      <c r="A10" s="112" t="s">
        <v>102</v>
      </c>
      <c r="B10" s="112">
        <v>40</v>
      </c>
      <c r="C10" s="112">
        <v>40</v>
      </c>
      <c r="D10" s="112">
        <v>40</v>
      </c>
      <c r="E10" s="112">
        <v>40</v>
      </c>
      <c r="F10" s="112">
        <v>40</v>
      </c>
      <c r="G10" s="112">
        <v>40</v>
      </c>
      <c r="H10" s="112">
        <v>40</v>
      </c>
      <c r="I10" s="112">
        <v>40</v>
      </c>
      <c r="J10" s="112">
        <v>40</v>
      </c>
      <c r="K10" s="112">
        <v>40</v>
      </c>
      <c r="L10" s="112">
        <v>40</v>
      </c>
      <c r="M10" s="112">
        <v>40</v>
      </c>
      <c r="N10" s="112">
        <v>40</v>
      </c>
    </row>
    <row r="11" spans="1:14" ht="14.5">
      <c r="A11" s="113"/>
      <c r="B11" s="113"/>
      <c r="C11" s="113"/>
      <c r="D11" s="113"/>
      <c r="E11" s="113"/>
      <c r="F11" s="113"/>
      <c r="G11" s="113"/>
      <c r="H11" s="113"/>
      <c r="I11" s="113"/>
      <c r="J11" s="113"/>
      <c r="K11" s="113"/>
      <c r="L11" s="113"/>
      <c r="M11" s="113"/>
      <c r="N11" s="113"/>
    </row>
    <row r="12" spans="1:14" ht="14.5">
      <c r="A12" s="113"/>
      <c r="B12" s="113"/>
      <c r="C12" s="113"/>
      <c r="D12" s="113"/>
      <c r="E12" s="113"/>
      <c r="F12" s="113"/>
      <c r="G12" s="113"/>
      <c r="H12" s="113"/>
      <c r="I12" s="113"/>
      <c r="J12" s="113"/>
      <c r="K12" s="113"/>
      <c r="L12" s="113"/>
      <c r="M12" s="113"/>
      <c r="N12" s="113"/>
    </row>
    <row r="13" spans="1:14" ht="14.5">
      <c r="A13" s="113"/>
      <c r="B13" s="113"/>
      <c r="C13" s="113"/>
      <c r="D13" s="113"/>
      <c r="E13" s="113"/>
      <c r="F13" s="113"/>
      <c r="G13" s="113"/>
      <c r="H13" s="113"/>
      <c r="I13" s="113"/>
      <c r="J13" s="113"/>
      <c r="K13" s="113"/>
      <c r="L13" s="113"/>
      <c r="M13" s="113"/>
      <c r="N13" s="113"/>
    </row>
    <row r="14" spans="1:14" ht="14.5">
      <c r="A14" s="113"/>
      <c r="B14" s="113"/>
      <c r="C14" s="113"/>
      <c r="D14" s="113"/>
      <c r="E14" s="113"/>
      <c r="F14" s="113"/>
      <c r="G14" s="113"/>
      <c r="H14" s="113"/>
      <c r="I14" s="113"/>
      <c r="J14" s="113"/>
      <c r="K14" s="113"/>
      <c r="L14" s="113"/>
      <c r="M14" s="113"/>
      <c r="N14" s="113"/>
    </row>
    <row r="15" spans="1:14" ht="14.5">
      <c r="A15" s="113"/>
      <c r="B15" s="113"/>
      <c r="C15" s="113"/>
      <c r="D15" s="113"/>
      <c r="E15" s="113"/>
      <c r="F15" s="113"/>
      <c r="G15" s="113"/>
      <c r="H15" s="113"/>
      <c r="I15" s="113"/>
      <c r="J15" s="113"/>
      <c r="K15" s="113"/>
      <c r="L15" s="113"/>
      <c r="M15" s="113"/>
      <c r="N15" s="113"/>
    </row>
    <row r="16" spans="1:14" ht="14.5">
      <c r="A16" s="113"/>
      <c r="B16" s="113"/>
      <c r="C16" s="113"/>
      <c r="D16" s="113"/>
      <c r="E16" s="113"/>
      <c r="F16" s="113"/>
      <c r="G16" s="113"/>
      <c r="H16" s="113"/>
      <c r="I16" s="113"/>
      <c r="J16" s="113"/>
      <c r="K16" s="113"/>
      <c r="L16" s="113"/>
      <c r="M16" s="113"/>
      <c r="N16" s="113"/>
    </row>
    <row r="17" spans="1:14" ht="14.5">
      <c r="A17" s="113"/>
      <c r="B17" s="113"/>
      <c r="C17" s="113"/>
      <c r="D17" s="113"/>
      <c r="E17" s="113"/>
      <c r="F17" s="113"/>
      <c r="G17" s="113"/>
      <c r="H17" s="113"/>
      <c r="I17" s="113"/>
      <c r="J17" s="113"/>
      <c r="K17" s="113"/>
      <c r="L17" s="113"/>
      <c r="M17" s="113"/>
      <c r="N17" s="113"/>
    </row>
    <row r="18" spans="1:14" ht="14.5">
      <c r="A18" s="113"/>
      <c r="B18" s="113"/>
      <c r="C18" s="113"/>
      <c r="D18" s="113"/>
      <c r="E18" s="113"/>
      <c r="F18" s="113"/>
      <c r="G18" s="113"/>
      <c r="H18" s="113"/>
      <c r="I18" s="113"/>
      <c r="J18" s="113"/>
      <c r="K18" s="113"/>
      <c r="L18" s="113"/>
      <c r="M18" s="113"/>
      <c r="N18" s="113"/>
    </row>
    <row r="19" spans="1:14" ht="14.5">
      <c r="A19" s="113"/>
      <c r="B19" s="113"/>
      <c r="C19" s="113"/>
      <c r="D19" s="113"/>
      <c r="E19" s="113"/>
      <c r="F19" s="113"/>
      <c r="G19" s="113"/>
      <c r="H19" s="113"/>
      <c r="I19" s="113"/>
      <c r="J19" s="113"/>
      <c r="K19" s="113"/>
      <c r="L19" s="113"/>
      <c r="M19" s="113"/>
      <c r="N19" s="113"/>
    </row>
    <row r="20" spans="1:14" ht="14.5">
      <c r="A20" s="113"/>
      <c r="B20" s="113"/>
      <c r="C20" s="113"/>
      <c r="D20" s="113"/>
      <c r="E20" s="113"/>
      <c r="F20" s="113"/>
      <c r="G20" s="113"/>
      <c r="H20" s="113"/>
      <c r="I20" s="113"/>
      <c r="J20" s="113"/>
      <c r="K20" s="113"/>
      <c r="L20" s="113"/>
      <c r="M20" s="113"/>
      <c r="N20" s="113"/>
    </row>
  </sheetData>
  <sheetProtection sheet="1" objects="1" scenarios="1"/>
  <conditionalFormatting sqref="B4:N5">
    <cfRule type="cellIs" dxfId="20" priority="6" operator="lessThan">
      <formula>41</formula>
    </cfRule>
    <cfRule type="cellIs" dxfId="19" priority="7" operator="between">
      <formula>41</formula>
      <formula>50</formula>
    </cfRule>
    <cfRule type="cellIs" dxfId="18" priority="8" operator="between">
      <formula>51</formula>
      <formula>60</formula>
    </cfRule>
  </conditionalFormatting>
  <conditionalFormatting sqref="B4:N4">
    <cfRule type="cellIs" dxfId="17" priority="5" operator="equal">
      <formula>0</formula>
    </cfRule>
  </conditionalFormatting>
  <conditionalFormatting sqref="B5:N5">
    <cfRule type="cellIs" dxfId="16" priority="4" operator="equal">
      <formula>0</formula>
    </cfRule>
  </conditionalFormatting>
  <conditionalFormatting sqref="B3:N3">
    <cfRule type="containsText" dxfId="15" priority="3" operator="containsText" text="Irregular">
      <formula>NOT(ISERROR(SEARCH("Irregular",B3)))</formula>
    </cfRule>
  </conditionalFormatting>
  <conditionalFormatting sqref="B6:N6">
    <cfRule type="cellIs" dxfId="14" priority="1" operator="between">
      <formula>1</formula>
      <formula>29</formula>
    </cfRule>
    <cfRule type="cellIs" dxfId="13" priority="2" operator="greaterThanOrEqual">
      <formula>30</formula>
    </cfRule>
  </conditionalFormatting>
  <dataValidations count="1">
    <dataValidation type="list" allowBlank="1" showInputMessage="1" showErrorMessage="1" sqref="B3:N3">
      <formula1>"Regular,Irregular"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C7" sqref="C7"/>
    </sheetView>
  </sheetViews>
  <sheetFormatPr defaultRowHeight="12.5"/>
  <cols>
    <col min="1" max="1" width="15.1796875" bestFit="1" customWidth="1"/>
  </cols>
  <sheetData>
    <row r="1" spans="1:15" ht="15" thickBot="1">
      <c r="A1" s="96" t="s">
        <v>103</v>
      </c>
    </row>
    <row r="2" spans="1:15" ht="15.5" thickTop="1" thickBot="1">
      <c r="A2" s="97" t="s">
        <v>95</v>
      </c>
      <c r="B2" s="98">
        <v>44489</v>
      </c>
      <c r="C2" s="99">
        <v>44503</v>
      </c>
      <c r="D2" s="99"/>
      <c r="E2" s="99"/>
      <c r="F2" s="99"/>
      <c r="G2" s="99"/>
      <c r="H2" s="99"/>
      <c r="I2" s="99"/>
      <c r="J2" s="99"/>
      <c r="K2" s="99"/>
      <c r="L2" s="99"/>
      <c r="M2" s="99"/>
      <c r="N2" s="100"/>
    </row>
    <row r="3" spans="1:15" ht="15" thickTop="1">
      <c r="A3" s="114" t="s">
        <v>104</v>
      </c>
      <c r="B3" s="115">
        <v>98</v>
      </c>
      <c r="C3" s="116">
        <v>113</v>
      </c>
      <c r="D3" s="116"/>
      <c r="E3" s="116"/>
      <c r="F3" s="116"/>
      <c r="G3" s="116"/>
      <c r="H3" s="116"/>
      <c r="I3" s="116"/>
      <c r="J3" s="116"/>
      <c r="K3" s="116"/>
      <c r="L3" s="116"/>
      <c r="M3" s="116"/>
      <c r="N3" s="117"/>
    </row>
    <row r="4" spans="1:15" ht="15" thickBot="1">
      <c r="A4" s="118" t="s">
        <v>105</v>
      </c>
      <c r="B4" s="119">
        <v>56</v>
      </c>
      <c r="C4" s="120">
        <v>81</v>
      </c>
      <c r="D4" s="120"/>
      <c r="E4" s="120"/>
      <c r="F4" s="120"/>
      <c r="G4" s="120"/>
      <c r="H4" s="120"/>
      <c r="I4" s="120"/>
      <c r="J4" s="120"/>
      <c r="K4" s="120"/>
      <c r="L4" s="120"/>
      <c r="M4" s="120"/>
      <c r="N4" s="121"/>
    </row>
    <row r="5" spans="1:15">
      <c r="A5" s="122" t="s">
        <v>106</v>
      </c>
      <c r="B5" s="123">
        <v>99</v>
      </c>
      <c r="C5" s="124">
        <v>97</v>
      </c>
      <c r="D5" s="124"/>
      <c r="E5" s="124"/>
      <c r="F5" s="124"/>
      <c r="G5" s="124"/>
      <c r="H5" s="124"/>
      <c r="I5" s="124"/>
      <c r="J5" s="124"/>
      <c r="K5" s="124"/>
      <c r="L5" s="124"/>
      <c r="M5" s="124"/>
      <c r="N5" s="125"/>
    </row>
    <row r="6" spans="1:15" ht="13" thickBot="1">
      <c r="A6" s="126" t="s">
        <v>107</v>
      </c>
      <c r="B6" s="127">
        <v>60</v>
      </c>
      <c r="C6" s="128">
        <v>78</v>
      </c>
      <c r="D6" s="128"/>
      <c r="E6" s="128"/>
      <c r="F6" s="128"/>
      <c r="G6" s="128"/>
      <c r="H6" s="128"/>
      <c r="I6" s="128"/>
      <c r="J6" s="128"/>
      <c r="K6" s="128"/>
      <c r="L6" s="128"/>
      <c r="M6" s="128"/>
      <c r="N6" s="129"/>
    </row>
    <row r="7" spans="1:15" ht="13" thickBot="1">
      <c r="A7" s="130" t="s">
        <v>108</v>
      </c>
      <c r="B7" s="131">
        <f t="shared" ref="B7:N8" si="0">B5-B3</f>
        <v>1</v>
      </c>
      <c r="C7" s="131">
        <f t="shared" si="0"/>
        <v>-16</v>
      </c>
      <c r="D7" s="131">
        <f t="shared" si="0"/>
        <v>0</v>
      </c>
      <c r="E7" s="131">
        <f t="shared" si="0"/>
        <v>0</v>
      </c>
      <c r="F7" s="131">
        <f t="shared" si="0"/>
        <v>0</v>
      </c>
      <c r="G7" s="131">
        <f t="shared" si="0"/>
        <v>0</v>
      </c>
      <c r="H7" s="131">
        <f t="shared" si="0"/>
        <v>0</v>
      </c>
      <c r="I7" s="131">
        <f t="shared" si="0"/>
        <v>0</v>
      </c>
      <c r="J7" s="131">
        <f t="shared" si="0"/>
        <v>0</v>
      </c>
      <c r="K7" s="131">
        <f t="shared" si="0"/>
        <v>0</v>
      </c>
      <c r="L7" s="131">
        <f t="shared" si="0"/>
        <v>0</v>
      </c>
      <c r="M7" s="131">
        <f t="shared" si="0"/>
        <v>0</v>
      </c>
      <c r="N7" s="132">
        <f>N5-N3</f>
        <v>0</v>
      </c>
    </row>
    <row r="8" spans="1:15" ht="13" thickBot="1">
      <c r="A8" s="133" t="s">
        <v>109</v>
      </c>
      <c r="B8" s="134">
        <f t="shared" si="0"/>
        <v>4</v>
      </c>
      <c r="C8" s="134">
        <f t="shared" si="0"/>
        <v>-3</v>
      </c>
      <c r="D8" s="134">
        <f t="shared" si="0"/>
        <v>0</v>
      </c>
      <c r="E8" s="134">
        <f t="shared" si="0"/>
        <v>0</v>
      </c>
      <c r="F8" s="134">
        <f t="shared" si="0"/>
        <v>0</v>
      </c>
      <c r="G8" s="134">
        <f t="shared" si="0"/>
        <v>0</v>
      </c>
      <c r="H8" s="134">
        <f t="shared" si="0"/>
        <v>0</v>
      </c>
      <c r="I8" s="134">
        <f t="shared" si="0"/>
        <v>0</v>
      </c>
      <c r="J8" s="134">
        <f t="shared" si="0"/>
        <v>0</v>
      </c>
      <c r="K8" s="134">
        <f t="shared" si="0"/>
        <v>0</v>
      </c>
      <c r="L8" s="134">
        <f t="shared" si="0"/>
        <v>0</v>
      </c>
      <c r="M8" s="134">
        <f t="shared" si="0"/>
        <v>0</v>
      </c>
      <c r="N8" s="135">
        <f t="shared" si="0"/>
        <v>0</v>
      </c>
    </row>
    <row r="9" spans="1:15" ht="13" thickTop="1"/>
    <row r="10" spans="1:15" ht="14.5">
      <c r="A10" s="136"/>
      <c r="B10" s="136"/>
      <c r="C10" s="136"/>
      <c r="D10" s="136"/>
      <c r="E10" s="136"/>
      <c r="F10" s="136"/>
      <c r="G10" s="136"/>
      <c r="H10" s="136"/>
      <c r="I10" s="136"/>
      <c r="J10" s="136"/>
      <c r="K10" s="136"/>
      <c r="L10" s="136"/>
      <c r="M10" s="136"/>
      <c r="N10" s="136"/>
    </row>
    <row r="11" spans="1:15" ht="14.5">
      <c r="A11" s="136" t="s">
        <v>100</v>
      </c>
      <c r="B11" s="136">
        <v>105</v>
      </c>
      <c r="C11" s="136">
        <v>105</v>
      </c>
      <c r="D11" s="136">
        <v>105</v>
      </c>
      <c r="E11" s="136">
        <v>105</v>
      </c>
      <c r="F11" s="136">
        <v>105</v>
      </c>
      <c r="G11" s="136">
        <v>105</v>
      </c>
      <c r="H11" s="136">
        <v>105</v>
      </c>
      <c r="I11" s="136">
        <v>105</v>
      </c>
      <c r="J11" s="136">
        <v>105</v>
      </c>
      <c r="K11" s="136">
        <v>105</v>
      </c>
      <c r="L11" s="136">
        <v>105</v>
      </c>
      <c r="M11" s="136">
        <v>105</v>
      </c>
      <c r="N11" s="136">
        <v>105</v>
      </c>
      <c r="O11" s="137"/>
    </row>
    <row r="12" spans="1:15" ht="14.5">
      <c r="A12" s="136"/>
      <c r="B12" s="136">
        <v>45</v>
      </c>
      <c r="C12" s="136">
        <v>45</v>
      </c>
      <c r="D12" s="136">
        <v>45</v>
      </c>
      <c r="E12" s="136">
        <v>45</v>
      </c>
      <c r="F12" s="136">
        <v>45</v>
      </c>
      <c r="G12" s="136">
        <v>45</v>
      </c>
      <c r="H12" s="136">
        <v>45</v>
      </c>
      <c r="I12" s="136">
        <v>45</v>
      </c>
      <c r="J12" s="136">
        <v>45</v>
      </c>
      <c r="K12" s="136">
        <v>45</v>
      </c>
      <c r="L12" s="136">
        <v>45</v>
      </c>
      <c r="M12" s="136">
        <v>45</v>
      </c>
      <c r="N12" s="136">
        <v>45</v>
      </c>
      <c r="O12" s="137"/>
    </row>
    <row r="13" spans="1:15" ht="14.5">
      <c r="A13" s="136" t="s">
        <v>110</v>
      </c>
      <c r="B13" s="136">
        <v>98</v>
      </c>
      <c r="C13" s="136">
        <v>98</v>
      </c>
      <c r="D13" s="136">
        <v>98</v>
      </c>
      <c r="E13" s="136">
        <v>98</v>
      </c>
      <c r="F13" s="136">
        <v>98</v>
      </c>
      <c r="G13" s="136">
        <v>98</v>
      </c>
      <c r="H13" s="136">
        <v>98</v>
      </c>
      <c r="I13" s="136">
        <v>98</v>
      </c>
      <c r="J13" s="136">
        <v>98</v>
      </c>
      <c r="K13" s="136">
        <v>98</v>
      </c>
      <c r="L13" s="136">
        <v>98</v>
      </c>
      <c r="M13" s="136">
        <v>98</v>
      </c>
      <c r="N13" s="136">
        <v>98</v>
      </c>
      <c r="O13" s="137"/>
    </row>
    <row r="14" spans="1:15" ht="14.5">
      <c r="A14" s="136"/>
      <c r="B14" s="136">
        <v>40</v>
      </c>
      <c r="C14" s="136">
        <v>40</v>
      </c>
      <c r="D14" s="136">
        <v>40</v>
      </c>
      <c r="E14" s="136">
        <v>40</v>
      </c>
      <c r="F14" s="136">
        <v>40</v>
      </c>
      <c r="G14" s="136">
        <v>40</v>
      </c>
      <c r="H14" s="136">
        <v>40</v>
      </c>
      <c r="I14" s="136">
        <v>40</v>
      </c>
      <c r="J14" s="136">
        <v>40</v>
      </c>
      <c r="K14" s="136">
        <v>40</v>
      </c>
      <c r="L14" s="136">
        <v>40</v>
      </c>
      <c r="M14" s="136">
        <v>40</v>
      </c>
      <c r="N14" s="136">
        <v>40</v>
      </c>
      <c r="O14" s="137"/>
    </row>
    <row r="15" spans="1:15" ht="14.5">
      <c r="A15" s="112" t="s">
        <v>102</v>
      </c>
      <c r="B15" s="112">
        <v>83</v>
      </c>
      <c r="C15" s="112">
        <v>83</v>
      </c>
      <c r="D15" s="112">
        <v>83</v>
      </c>
      <c r="E15" s="112">
        <v>83</v>
      </c>
      <c r="F15" s="112">
        <v>83</v>
      </c>
      <c r="G15" s="112">
        <v>83</v>
      </c>
      <c r="H15" s="112">
        <v>83</v>
      </c>
      <c r="I15" s="112">
        <v>83</v>
      </c>
      <c r="J15" s="112">
        <v>83</v>
      </c>
      <c r="K15" s="112">
        <v>83</v>
      </c>
      <c r="L15" s="112">
        <v>83</v>
      </c>
      <c r="M15" s="112">
        <v>83</v>
      </c>
      <c r="N15" s="112">
        <v>83</v>
      </c>
      <c r="O15" s="137"/>
    </row>
    <row r="16" spans="1:15" ht="14.5">
      <c r="A16" s="112"/>
      <c r="B16" s="112">
        <v>34</v>
      </c>
      <c r="C16" s="112">
        <v>34</v>
      </c>
      <c r="D16" s="112">
        <v>34</v>
      </c>
      <c r="E16" s="112">
        <v>34</v>
      </c>
      <c r="F16" s="112">
        <v>34</v>
      </c>
      <c r="G16" s="112">
        <v>34</v>
      </c>
      <c r="H16" s="112">
        <v>34</v>
      </c>
      <c r="I16" s="112">
        <v>34</v>
      </c>
      <c r="J16" s="112">
        <v>34</v>
      </c>
      <c r="K16" s="112">
        <v>34</v>
      </c>
      <c r="L16" s="112">
        <v>34</v>
      </c>
      <c r="M16" s="112">
        <v>34</v>
      </c>
      <c r="N16" s="112">
        <v>34</v>
      </c>
      <c r="O16" s="137"/>
    </row>
    <row r="17" spans="1:15" ht="14.5">
      <c r="A17" s="112"/>
      <c r="B17" s="112"/>
      <c r="C17" s="112"/>
      <c r="D17" s="112"/>
      <c r="E17" s="112"/>
      <c r="F17" s="112"/>
      <c r="G17" s="112"/>
      <c r="H17" s="112"/>
      <c r="I17" s="112"/>
      <c r="J17" s="112"/>
      <c r="K17" s="112"/>
      <c r="L17" s="112"/>
      <c r="M17" s="112"/>
      <c r="N17" s="112"/>
      <c r="O17" s="137"/>
    </row>
    <row r="18" spans="1:15" ht="14.5">
      <c r="A18" s="112"/>
      <c r="B18" s="112"/>
      <c r="C18" s="112"/>
      <c r="D18" s="112"/>
      <c r="E18" s="112"/>
      <c r="F18" s="112"/>
      <c r="G18" s="112"/>
      <c r="H18" s="112"/>
      <c r="I18" s="112"/>
      <c r="J18" s="112"/>
      <c r="K18" s="112"/>
      <c r="L18" s="112"/>
      <c r="M18" s="112"/>
      <c r="N18" s="112"/>
    </row>
    <row r="19" spans="1:15" ht="14.5">
      <c r="A19" s="112"/>
      <c r="B19" s="112"/>
      <c r="C19" s="112"/>
      <c r="D19" s="112"/>
      <c r="E19" s="112"/>
      <c r="F19" s="112"/>
      <c r="G19" s="112"/>
      <c r="H19" s="112"/>
      <c r="I19" s="112"/>
      <c r="J19" s="112"/>
      <c r="K19" s="112"/>
      <c r="L19" s="112"/>
      <c r="M19" s="112"/>
      <c r="N19" s="112"/>
    </row>
  </sheetData>
  <sheetProtection sheet="1" objects="1" scenarios="1"/>
  <conditionalFormatting sqref="B3:N3">
    <cfRule type="cellIs" dxfId="12" priority="2" operator="equal">
      <formula>0</formula>
    </cfRule>
    <cfRule type="cellIs" dxfId="11" priority="10" operator="lessThan">
      <formula>84</formula>
    </cfRule>
    <cfRule type="cellIs" dxfId="10" priority="11" operator="lessThan">
      <formula>83</formula>
    </cfRule>
    <cfRule type="cellIs" dxfId="9" priority="12" operator="between">
      <formula>84</formula>
      <formula>98</formula>
    </cfRule>
    <cfRule type="cellIs" dxfId="8" priority="13" operator="between">
      <formula>99</formula>
      <formula>105</formula>
    </cfRule>
  </conditionalFormatting>
  <conditionalFormatting sqref="B4:N4">
    <cfRule type="cellIs" dxfId="7" priority="1" operator="equal">
      <formula>0</formula>
    </cfRule>
    <cfRule type="cellIs" dxfId="6" priority="7" operator="lessThan">
      <formula>35</formula>
    </cfRule>
    <cfRule type="cellIs" dxfId="5" priority="8" operator="between">
      <formula>35</formula>
      <formula>40</formula>
    </cfRule>
    <cfRule type="cellIs" dxfId="4" priority="9" operator="between">
      <formula>41</formula>
      <formula>45</formula>
    </cfRule>
  </conditionalFormatting>
  <conditionalFormatting sqref="B7:N7">
    <cfRule type="cellIs" dxfId="3" priority="5" operator="lessThan">
      <formula>-19</formula>
    </cfRule>
    <cfRule type="cellIs" dxfId="2" priority="6" operator="between">
      <formula>-19</formula>
      <formula>-15</formula>
    </cfRule>
  </conditionalFormatting>
  <conditionalFormatting sqref="B8:N8">
    <cfRule type="cellIs" dxfId="1" priority="3" operator="lessThan">
      <formula>-19</formula>
    </cfRule>
    <cfRule type="cellIs" dxfId="0" priority="4" operator="between">
      <formula>-19</formula>
      <formula>-10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3"/>
  <sheetViews>
    <sheetView workbookViewId="0"/>
  </sheetViews>
  <sheetFormatPr defaultRowHeight="12.5"/>
  <cols>
    <col min="1" max="1" width="6" customWidth="1"/>
    <col min="2" max="2" width="2" bestFit="1" customWidth="1"/>
    <col min="3" max="3" width="5.26953125" bestFit="1" customWidth="1"/>
    <col min="4" max="4" width="6" bestFit="1" customWidth="1"/>
    <col min="5" max="5" width="5" bestFit="1" customWidth="1"/>
    <col min="6" max="7" width="6" bestFit="1" customWidth="1"/>
    <col min="8" max="8" width="5" bestFit="1" customWidth="1"/>
    <col min="9" max="9" width="5.26953125" bestFit="1" customWidth="1"/>
    <col min="10" max="10" width="6" bestFit="1" customWidth="1"/>
    <col min="11" max="11" width="1.81640625" customWidth="1"/>
    <col min="12" max="12" width="6.1796875" customWidth="1"/>
    <col min="13" max="13" width="2" bestFit="1" customWidth="1"/>
    <col min="14" max="14" width="5.26953125" bestFit="1" customWidth="1"/>
    <col min="15" max="15" width="6" bestFit="1" customWidth="1"/>
    <col min="16" max="16" width="5" bestFit="1" customWidth="1"/>
    <col min="17" max="18" width="6" bestFit="1" customWidth="1"/>
    <col min="19" max="19" width="5" bestFit="1" customWidth="1"/>
    <col min="20" max="20" width="5.26953125" bestFit="1" customWidth="1"/>
    <col min="21" max="21" width="6" bestFit="1" customWidth="1"/>
  </cols>
  <sheetData>
    <row r="1" spans="1:21">
      <c r="A1" s="1"/>
      <c r="B1" s="1"/>
      <c r="C1" s="1"/>
      <c r="D1" s="1"/>
      <c r="E1" s="1"/>
      <c r="F1" s="1"/>
      <c r="G1" s="1"/>
      <c r="H1" s="1"/>
      <c r="I1" s="1"/>
      <c r="J1" s="1"/>
      <c r="K1" s="1"/>
      <c r="L1" s="1"/>
      <c r="M1" s="1"/>
      <c r="N1" s="1"/>
      <c r="O1" s="1"/>
      <c r="P1" s="1"/>
      <c r="Q1" s="1"/>
      <c r="R1" s="1"/>
      <c r="S1" s="1"/>
      <c r="T1" s="1"/>
      <c r="U1" s="1"/>
    </row>
    <row r="2" spans="1:21">
      <c r="A2" s="1"/>
      <c r="B2" s="2" t="s">
        <v>17</v>
      </c>
      <c r="C2" s="2"/>
      <c r="D2" s="2"/>
      <c r="E2" s="2"/>
      <c r="F2" s="2"/>
      <c r="G2" s="2"/>
      <c r="H2" s="2"/>
      <c r="I2" s="2"/>
      <c r="J2" s="2"/>
      <c r="K2" s="1"/>
      <c r="L2" s="1"/>
      <c r="M2" s="2" t="s">
        <v>18</v>
      </c>
      <c r="N2" s="2"/>
      <c r="O2" s="2"/>
      <c r="P2" s="2"/>
      <c r="Q2" s="2"/>
      <c r="R2" s="2"/>
      <c r="S2" s="2"/>
      <c r="T2" s="2"/>
      <c r="U2" s="2"/>
    </row>
    <row r="3" spans="1:21">
      <c r="A3" s="1"/>
      <c r="B3" s="3"/>
      <c r="C3" s="3"/>
      <c r="D3" s="3"/>
      <c r="E3" s="3"/>
      <c r="F3" s="3"/>
      <c r="G3" s="3"/>
      <c r="H3" s="3"/>
      <c r="I3" s="3"/>
      <c r="J3" s="3"/>
      <c r="K3" s="1"/>
      <c r="L3" s="1"/>
      <c r="M3" s="1"/>
      <c r="N3" s="1"/>
      <c r="O3" s="1"/>
      <c r="P3" s="1"/>
      <c r="Q3" s="1"/>
      <c r="R3" s="1"/>
      <c r="S3" s="1"/>
      <c r="T3" s="1"/>
      <c r="U3" s="1"/>
    </row>
    <row r="4" spans="1:21">
      <c r="A4" s="4"/>
      <c r="B4" s="5" t="s">
        <v>19</v>
      </c>
      <c r="C4" s="5"/>
      <c r="D4" s="5"/>
      <c r="E4" s="5" t="s">
        <v>20</v>
      </c>
      <c r="F4" s="5"/>
      <c r="G4" s="5"/>
      <c r="H4" s="5" t="s">
        <v>21</v>
      </c>
      <c r="I4" s="5"/>
      <c r="J4" s="5"/>
      <c r="K4" s="4"/>
      <c r="L4" s="4"/>
      <c r="M4" s="5" t="s">
        <v>19</v>
      </c>
      <c r="N4" s="5"/>
      <c r="O4" s="5"/>
      <c r="P4" s="5" t="s">
        <v>20</v>
      </c>
      <c r="Q4" s="5"/>
      <c r="R4" s="5"/>
      <c r="S4" s="5" t="s">
        <v>21</v>
      </c>
      <c r="T4" s="5"/>
      <c r="U4" s="5"/>
    </row>
    <row r="5" spans="1:21">
      <c r="A5" s="6" t="s">
        <v>6</v>
      </c>
      <c r="B5" s="6"/>
      <c r="C5" s="6"/>
      <c r="D5" s="6"/>
      <c r="E5" s="6"/>
      <c r="F5" s="6"/>
      <c r="G5" s="6"/>
      <c r="H5" s="6"/>
      <c r="I5" s="6"/>
      <c r="J5" s="6"/>
      <c r="K5" s="6"/>
      <c r="L5" s="6" t="s">
        <v>6</v>
      </c>
      <c r="M5" s="6"/>
      <c r="N5" s="6"/>
      <c r="O5" s="6"/>
      <c r="P5" s="6"/>
      <c r="Q5" s="6"/>
      <c r="R5" s="6"/>
      <c r="S5" s="6"/>
      <c r="T5" s="6"/>
      <c r="U5" s="6"/>
    </row>
    <row r="6" spans="1:21">
      <c r="A6" s="6" t="s">
        <v>22</v>
      </c>
      <c r="B6" s="7" t="s">
        <v>23</v>
      </c>
      <c r="C6" s="7" t="s">
        <v>24</v>
      </c>
      <c r="D6" s="7" t="s">
        <v>25</v>
      </c>
      <c r="E6" s="7" t="s">
        <v>23</v>
      </c>
      <c r="F6" s="7" t="s">
        <v>24</v>
      </c>
      <c r="G6" s="7" t="s">
        <v>25</v>
      </c>
      <c r="H6" s="7" t="s">
        <v>23</v>
      </c>
      <c r="I6" s="7" t="s">
        <v>24</v>
      </c>
      <c r="J6" s="7" t="s">
        <v>25</v>
      </c>
      <c r="K6" s="7"/>
      <c r="L6" s="6" t="s">
        <v>22</v>
      </c>
      <c r="M6" s="7" t="s">
        <v>23</v>
      </c>
      <c r="N6" s="7" t="s">
        <v>24</v>
      </c>
      <c r="O6" s="7" t="s">
        <v>25</v>
      </c>
      <c r="P6" s="7" t="s">
        <v>23</v>
      </c>
      <c r="Q6" s="7" t="s">
        <v>24</v>
      </c>
      <c r="R6" s="7" t="s">
        <v>25</v>
      </c>
      <c r="S6" s="7" t="s">
        <v>23</v>
      </c>
      <c r="T6" s="7" t="s">
        <v>24</v>
      </c>
      <c r="U6" s="7" t="s">
        <v>25</v>
      </c>
    </row>
    <row r="7" spans="1:21">
      <c r="A7" s="1">
        <v>0</v>
      </c>
      <c r="B7" s="1">
        <v>1</v>
      </c>
      <c r="C7" s="1">
        <v>51.04</v>
      </c>
      <c r="D7" s="1">
        <v>3.9129999999999998E-2</v>
      </c>
      <c r="E7" s="1">
        <v>0.77</v>
      </c>
      <c r="F7" s="1">
        <v>3.5539999999999998</v>
      </c>
      <c r="G7" s="1">
        <v>0.13686999999999999</v>
      </c>
      <c r="H7" s="1">
        <v>-0.23300000000000001</v>
      </c>
      <c r="I7" s="1">
        <v>13.281000000000001</v>
      </c>
      <c r="J7" s="1">
        <v>9.2579999999999996E-2</v>
      </c>
      <c r="K7" s="1"/>
      <c r="L7" s="1">
        <v>0</v>
      </c>
      <c r="M7" s="1">
        <v>1</v>
      </c>
      <c r="N7" s="1">
        <v>50.22</v>
      </c>
      <c r="O7" s="1">
        <v>3.7249999999999998E-2</v>
      </c>
      <c r="P7" s="1">
        <v>0.66200000000000003</v>
      </c>
      <c r="Q7" s="1">
        <v>3.4030999999999998</v>
      </c>
      <c r="R7" s="1">
        <v>0.13447000000000001</v>
      </c>
      <c r="S7" s="1">
        <v>-0.40600000000000003</v>
      </c>
      <c r="T7" s="1">
        <v>13.028</v>
      </c>
      <c r="U7" s="1">
        <v>9.146E-2</v>
      </c>
    </row>
    <row r="8" spans="1:21">
      <c r="A8" s="1">
        <v>8.3000000000000004E-2</v>
      </c>
      <c r="B8" s="1">
        <v>1</v>
      </c>
      <c r="C8" s="1">
        <v>54.7</v>
      </c>
      <c r="D8" s="1">
        <v>3.7749999999999999E-2</v>
      </c>
      <c r="E8" s="1">
        <v>0.65700000000000003</v>
      </c>
      <c r="F8" s="1">
        <v>4.4908000000000001</v>
      </c>
      <c r="G8" s="1">
        <v>0.12845000000000001</v>
      </c>
      <c r="H8" s="1">
        <v>-0.39800000000000002</v>
      </c>
      <c r="I8" s="1">
        <v>14.952999999999999</v>
      </c>
      <c r="J8" s="1">
        <v>8.7209999999999996E-2</v>
      </c>
      <c r="K8" s="1"/>
      <c r="L8" s="1">
        <v>8.3000000000000004E-2</v>
      </c>
      <c r="M8" s="1">
        <v>1</v>
      </c>
      <c r="N8" s="1">
        <v>53.69</v>
      </c>
      <c r="O8" s="1">
        <v>3.6069999999999998E-2</v>
      </c>
      <c r="P8" s="1">
        <v>0.54800000000000004</v>
      </c>
      <c r="Q8" s="1">
        <v>4.2264999999999997</v>
      </c>
      <c r="R8" s="1">
        <v>0.12461999999999999</v>
      </c>
      <c r="S8" s="1">
        <v>-0.54300000000000004</v>
      </c>
      <c r="T8" s="1">
        <v>14.494999999999999</v>
      </c>
      <c r="U8" s="1">
        <v>8.5809999999999997E-2</v>
      </c>
    </row>
    <row r="9" spans="1:21">
      <c r="A9" s="1">
        <v>0.16700000000000001</v>
      </c>
      <c r="B9" s="1">
        <v>1</v>
      </c>
      <c r="C9" s="1">
        <v>58.09</v>
      </c>
      <c r="D9" s="1">
        <v>3.6490000000000002E-2</v>
      </c>
      <c r="E9" s="1">
        <v>0.55300000000000005</v>
      </c>
      <c r="F9" s="1">
        <v>5.4295999999999998</v>
      </c>
      <c r="G9" s="1">
        <v>0.1216</v>
      </c>
      <c r="H9" s="1">
        <v>-0.51200000000000001</v>
      </c>
      <c r="I9" s="1">
        <v>16.137</v>
      </c>
      <c r="J9" s="1">
        <v>8.362E-2</v>
      </c>
      <c r="K9" s="1"/>
      <c r="L9" s="1">
        <v>0.16700000000000001</v>
      </c>
      <c r="M9" s="1">
        <v>1</v>
      </c>
      <c r="N9" s="1">
        <v>56.91</v>
      </c>
      <c r="O9" s="1">
        <v>3.4979999999999997E-2</v>
      </c>
      <c r="P9" s="1">
        <v>0.44400000000000001</v>
      </c>
      <c r="Q9" s="1">
        <v>5.0502000000000002</v>
      </c>
      <c r="R9" s="1">
        <v>0.11729000000000001</v>
      </c>
      <c r="S9" s="1">
        <v>-0.65700000000000003</v>
      </c>
      <c r="T9" s="1">
        <v>15.551</v>
      </c>
      <c r="U9" s="1">
        <v>8.2799999999999999E-2</v>
      </c>
    </row>
    <row r="10" spans="1:21">
      <c r="A10" s="1">
        <v>0.25</v>
      </c>
      <c r="B10" s="1">
        <v>1</v>
      </c>
      <c r="C10" s="1">
        <v>61.07</v>
      </c>
      <c r="D10" s="1">
        <v>3.542E-2</v>
      </c>
      <c r="E10" s="1">
        <v>0.46100000000000002</v>
      </c>
      <c r="F10" s="1">
        <v>6.2628000000000004</v>
      </c>
      <c r="G10" s="1">
        <v>0.11629</v>
      </c>
      <c r="H10" s="1">
        <v>-0.58899999999999997</v>
      </c>
      <c r="I10" s="1">
        <v>16.844000000000001</v>
      </c>
      <c r="J10" s="1">
        <v>8.1299999999999997E-2</v>
      </c>
      <c r="K10" s="1"/>
      <c r="L10" s="1">
        <v>0.25</v>
      </c>
      <c r="M10" s="1">
        <v>1</v>
      </c>
      <c r="N10" s="1">
        <v>59.73</v>
      </c>
      <c r="O10" s="1">
        <v>3.4040000000000001E-2</v>
      </c>
      <c r="P10" s="1">
        <v>0.35099999999999998</v>
      </c>
      <c r="Q10" s="1">
        <v>5.8017000000000003</v>
      </c>
      <c r="R10" s="1">
        <v>0.11207</v>
      </c>
      <c r="S10" s="1">
        <v>-0.751</v>
      </c>
      <c r="T10" s="1">
        <v>16.253</v>
      </c>
      <c r="U10" s="1">
        <v>8.1189999999999998E-2</v>
      </c>
    </row>
    <row r="11" spans="1:21">
      <c r="A11" s="1">
        <v>0.33300000000000002</v>
      </c>
      <c r="B11" s="1">
        <v>1</v>
      </c>
      <c r="C11" s="1">
        <v>63.59</v>
      </c>
      <c r="D11" s="1">
        <v>3.4549999999999997E-2</v>
      </c>
      <c r="E11" s="1">
        <v>0.38</v>
      </c>
      <c r="F11" s="1">
        <v>6.9653999999999998</v>
      </c>
      <c r="G11" s="1">
        <v>0.11234</v>
      </c>
      <c r="H11" s="1">
        <v>-0.64100000000000001</v>
      </c>
      <c r="I11" s="1">
        <v>17.257999999999999</v>
      </c>
      <c r="J11" s="1">
        <v>7.9850000000000004E-2</v>
      </c>
      <c r="K11" s="1"/>
      <c r="L11" s="1">
        <v>0.33300000000000002</v>
      </c>
      <c r="M11" s="1">
        <v>1</v>
      </c>
      <c r="N11" s="1">
        <v>62.11</v>
      </c>
      <c r="O11" s="1">
        <v>3.3309999999999999E-2</v>
      </c>
      <c r="P11" s="1">
        <v>0.27</v>
      </c>
      <c r="Q11" s="1">
        <v>6.4532999999999996</v>
      </c>
      <c r="R11" s="1">
        <v>0.10852000000000001</v>
      </c>
      <c r="S11" s="1">
        <v>-0.82399999999999995</v>
      </c>
      <c r="T11" s="1">
        <v>16.728000000000002</v>
      </c>
      <c r="U11" s="1">
        <v>8.0240000000000006E-2</v>
      </c>
    </row>
    <row r="12" spans="1:21">
      <c r="A12" s="1">
        <v>0.41699999999999998</v>
      </c>
      <c r="B12" s="1">
        <v>1</v>
      </c>
      <c r="C12" s="1">
        <v>65.709999999999994</v>
      </c>
      <c r="D12" s="1">
        <v>3.39E-2</v>
      </c>
      <c r="E12" s="1">
        <v>0.311</v>
      </c>
      <c r="F12" s="1">
        <v>7.5537999999999998</v>
      </c>
      <c r="G12" s="1">
        <v>0.10949</v>
      </c>
      <c r="H12" s="1">
        <v>-0.67600000000000005</v>
      </c>
      <c r="I12" s="1">
        <v>17.510000000000002</v>
      </c>
      <c r="J12" s="1">
        <v>7.8950000000000006E-2</v>
      </c>
      <c r="K12" s="1"/>
      <c r="L12" s="1">
        <v>0.41699999999999998</v>
      </c>
      <c r="M12" s="1">
        <v>1</v>
      </c>
      <c r="N12" s="1">
        <v>64.11</v>
      </c>
      <c r="O12" s="1">
        <v>3.2779999999999997E-2</v>
      </c>
      <c r="P12" s="1">
        <v>0.2</v>
      </c>
      <c r="Q12" s="1">
        <v>7.0095999999999998</v>
      </c>
      <c r="R12" s="1">
        <v>0.10618</v>
      </c>
      <c r="S12" s="1">
        <v>-0.88100000000000001</v>
      </c>
      <c r="T12" s="1">
        <v>17.047000000000001</v>
      </c>
      <c r="U12" s="1">
        <v>7.9549999999999996E-2</v>
      </c>
    </row>
    <row r="13" spans="1:21">
      <c r="A13" s="1">
        <v>0.5</v>
      </c>
      <c r="B13" s="1">
        <v>1</v>
      </c>
      <c r="C13" s="1">
        <v>67.489999999999995</v>
      </c>
      <c r="D13" s="1">
        <v>3.3439999999999998E-2</v>
      </c>
      <c r="E13" s="1">
        <v>0.252</v>
      </c>
      <c r="F13" s="1">
        <v>8.0538000000000007</v>
      </c>
      <c r="G13" s="1">
        <v>0.10753</v>
      </c>
      <c r="H13" s="1">
        <v>-0.69799999999999995</v>
      </c>
      <c r="I13" s="1">
        <v>17.666</v>
      </c>
      <c r="J13" s="1">
        <v>7.8369999999999995E-2</v>
      </c>
      <c r="K13" s="1"/>
      <c r="L13" s="1">
        <v>0.5</v>
      </c>
      <c r="M13" s="1">
        <v>1</v>
      </c>
      <c r="N13" s="1">
        <v>65.819999999999993</v>
      </c>
      <c r="O13" s="1">
        <v>3.245E-2</v>
      </c>
      <c r="P13" s="1">
        <v>0.14000000000000001</v>
      </c>
      <c r="Q13" s="1">
        <v>7.4852999999999996</v>
      </c>
      <c r="R13" s="1">
        <v>0.10471</v>
      </c>
      <c r="S13" s="1">
        <v>-0.92400000000000004</v>
      </c>
      <c r="T13" s="1">
        <v>17.248000000000001</v>
      </c>
      <c r="U13" s="1">
        <v>7.8979999999999995E-2</v>
      </c>
    </row>
    <row r="14" spans="1:21">
      <c r="A14" s="1">
        <v>0.58299999999999996</v>
      </c>
      <c r="B14" s="1">
        <v>1</v>
      </c>
      <c r="C14" s="1">
        <v>69.040000000000006</v>
      </c>
      <c r="D14" s="1">
        <v>3.3140000000000003E-2</v>
      </c>
      <c r="E14" s="1">
        <v>0.20200000000000001</v>
      </c>
      <c r="F14" s="1">
        <v>8.4876000000000005</v>
      </c>
      <c r="G14" s="1">
        <v>0.10621999999999999</v>
      </c>
      <c r="H14" s="1">
        <v>-0.71099999999999997</v>
      </c>
      <c r="I14" s="1">
        <v>17.757999999999999</v>
      </c>
      <c r="J14" s="1">
        <v>7.7979999999999994E-2</v>
      </c>
      <c r="K14" s="1"/>
      <c r="L14" s="1">
        <v>0.58299999999999996</v>
      </c>
      <c r="M14" s="1">
        <v>1</v>
      </c>
      <c r="N14" s="1">
        <v>67.36</v>
      </c>
      <c r="O14" s="1">
        <v>3.227E-2</v>
      </c>
      <c r="P14" s="1">
        <v>8.8999999999999996E-2</v>
      </c>
      <c r="Q14" s="1">
        <v>7.8997000000000002</v>
      </c>
      <c r="R14" s="1">
        <v>0.10385</v>
      </c>
      <c r="S14" s="1">
        <v>-0.95499999999999996</v>
      </c>
      <c r="T14" s="1">
        <v>17.361000000000001</v>
      </c>
      <c r="U14" s="1">
        <v>7.8509999999999996E-2</v>
      </c>
    </row>
    <row r="15" spans="1:21">
      <c r="A15" s="1">
        <v>0.66700000000000004</v>
      </c>
      <c r="B15" s="1">
        <v>1</v>
      </c>
      <c r="C15" s="1">
        <v>70.45</v>
      </c>
      <c r="D15" s="1">
        <v>3.2969999999999999E-2</v>
      </c>
      <c r="E15" s="1">
        <v>0.16</v>
      </c>
      <c r="F15" s="1">
        <v>8.8721999999999994</v>
      </c>
      <c r="G15" s="1">
        <v>0.10539</v>
      </c>
      <c r="H15" s="1">
        <v>-0.71799999999999997</v>
      </c>
      <c r="I15" s="1">
        <v>17.797999999999998</v>
      </c>
      <c r="J15" s="1">
        <v>7.7710000000000001E-2</v>
      </c>
      <c r="K15" s="1"/>
      <c r="L15" s="1">
        <v>0.66700000000000004</v>
      </c>
      <c r="M15" s="1">
        <v>1</v>
      </c>
      <c r="N15" s="1">
        <v>68.77</v>
      </c>
      <c r="O15" s="1">
        <v>3.2219999999999999E-2</v>
      </c>
      <c r="P15" s="1">
        <v>4.4999999999999998E-2</v>
      </c>
      <c r="Q15" s="1">
        <v>8.2677999999999994</v>
      </c>
      <c r="R15" s="1">
        <v>0.10339</v>
      </c>
      <c r="S15" s="1">
        <v>-0.97699999999999998</v>
      </c>
      <c r="T15" s="1">
        <v>17.408999999999999</v>
      </c>
      <c r="U15" s="1">
        <v>7.8130000000000005E-2</v>
      </c>
    </row>
    <row r="16" spans="1:21">
      <c r="A16" s="1">
        <v>0.75</v>
      </c>
      <c r="B16" s="1">
        <v>1</v>
      </c>
      <c r="C16" s="1">
        <v>71.78</v>
      </c>
      <c r="D16" s="1">
        <v>3.2910000000000002E-2</v>
      </c>
      <c r="E16" s="1">
        <v>0.124</v>
      </c>
      <c r="F16" s="1">
        <v>9.2194000000000003</v>
      </c>
      <c r="G16" s="1">
        <v>0.10491</v>
      </c>
      <c r="H16" s="1">
        <v>-0.72</v>
      </c>
      <c r="I16" s="1">
        <v>17.797000000000001</v>
      </c>
      <c r="J16" s="1">
        <v>7.7520000000000006E-2</v>
      </c>
      <c r="K16" s="1"/>
      <c r="L16" s="1">
        <v>0.75</v>
      </c>
      <c r="M16" s="1">
        <v>1</v>
      </c>
      <c r="N16" s="1">
        <v>70.12</v>
      </c>
      <c r="O16" s="1">
        <v>3.2280000000000003E-2</v>
      </c>
      <c r="P16" s="1">
        <v>7.0000000000000001E-3</v>
      </c>
      <c r="Q16" s="1">
        <v>8.6006999999999998</v>
      </c>
      <c r="R16" s="1">
        <v>0.10323</v>
      </c>
      <c r="S16" s="1">
        <v>-0.99299999999999999</v>
      </c>
      <c r="T16" s="1">
        <v>17.408000000000001</v>
      </c>
      <c r="U16" s="1">
        <v>7.7829999999999996E-2</v>
      </c>
    </row>
    <row r="17" spans="1:21">
      <c r="A17" s="1">
        <v>0.83299999999999996</v>
      </c>
      <c r="B17" s="1">
        <v>1</v>
      </c>
      <c r="C17" s="1">
        <v>73.069999999999993</v>
      </c>
      <c r="D17" s="1">
        <v>3.2939999999999997E-2</v>
      </c>
      <c r="E17" s="1">
        <v>9.1999999999999998E-2</v>
      </c>
      <c r="F17" s="1">
        <v>9.5371000000000006</v>
      </c>
      <c r="G17" s="1">
        <v>0.10466</v>
      </c>
      <c r="H17" s="1">
        <v>-0.72</v>
      </c>
      <c r="I17" s="1">
        <v>17.763000000000002</v>
      </c>
      <c r="J17" s="1">
        <v>7.7399999999999997E-2</v>
      </c>
      <c r="K17" s="1"/>
      <c r="L17" s="1">
        <v>0.83299999999999996</v>
      </c>
      <c r="M17" s="1">
        <v>1</v>
      </c>
      <c r="N17" s="1">
        <v>71.42</v>
      </c>
      <c r="O17" s="1">
        <v>3.2419999999999997E-2</v>
      </c>
      <c r="P17" s="1">
        <v>-2.5999999999999999E-2</v>
      </c>
      <c r="Q17" s="1">
        <v>8.9067000000000007</v>
      </c>
      <c r="R17" s="1">
        <v>0.10324999999999999</v>
      </c>
      <c r="S17" s="1">
        <v>-1.0029999999999999</v>
      </c>
      <c r="T17" s="1">
        <v>17.373999999999999</v>
      </c>
      <c r="U17" s="1">
        <v>7.7609999999999998E-2</v>
      </c>
    </row>
    <row r="18" spans="1:21">
      <c r="A18" s="1">
        <v>0.91700000000000004</v>
      </c>
      <c r="B18" s="1">
        <v>1</v>
      </c>
      <c r="C18" s="1">
        <v>74.319999999999993</v>
      </c>
      <c r="D18" s="1">
        <v>3.3009999999999998E-2</v>
      </c>
      <c r="E18" s="1">
        <v>6.5000000000000002E-2</v>
      </c>
      <c r="F18" s="1">
        <v>9.8308</v>
      </c>
      <c r="G18" s="1">
        <v>0.10459</v>
      </c>
      <c r="H18" s="1">
        <v>-0.71799999999999997</v>
      </c>
      <c r="I18" s="1">
        <v>17.709</v>
      </c>
      <c r="J18" s="1">
        <v>7.7340000000000006E-2</v>
      </c>
      <c r="K18" s="1"/>
      <c r="L18" s="1">
        <v>0.91700000000000004</v>
      </c>
      <c r="M18" s="1">
        <v>1</v>
      </c>
      <c r="N18" s="1">
        <v>72.69</v>
      </c>
      <c r="O18" s="1">
        <v>3.2620000000000003E-2</v>
      </c>
      <c r="P18" s="1">
        <v>-5.5E-2</v>
      </c>
      <c r="Q18" s="1">
        <v>9.1914999999999996</v>
      </c>
      <c r="R18" s="1">
        <v>0.10341</v>
      </c>
      <c r="S18" s="1">
        <v>-1.01</v>
      </c>
      <c r="T18" s="1">
        <v>17.315999999999999</v>
      </c>
      <c r="U18" s="1">
        <v>7.7499999999999999E-2</v>
      </c>
    </row>
    <row r="19" spans="1:21">
      <c r="A19" s="1">
        <v>1</v>
      </c>
      <c r="B19" s="1">
        <v>1</v>
      </c>
      <c r="C19" s="1">
        <v>75.510000000000005</v>
      </c>
      <c r="D19" s="1">
        <v>3.313E-2</v>
      </c>
      <c r="E19" s="1">
        <v>0.04</v>
      </c>
      <c r="F19" s="1">
        <v>10.104100000000001</v>
      </c>
      <c r="G19" s="1">
        <v>0.10464</v>
      </c>
      <c r="H19" s="1">
        <v>-0.71699999999999997</v>
      </c>
      <c r="I19" s="1">
        <v>17.643999999999998</v>
      </c>
      <c r="J19" s="1">
        <v>7.7350000000000002E-2</v>
      </c>
      <c r="K19" s="1"/>
      <c r="L19" s="1">
        <v>1</v>
      </c>
      <c r="M19" s="1">
        <v>1</v>
      </c>
      <c r="N19" s="1">
        <v>73.92</v>
      </c>
      <c r="O19" s="1">
        <v>3.2870000000000003E-2</v>
      </c>
      <c r="P19" s="1">
        <v>-8.1000000000000003E-2</v>
      </c>
      <c r="Q19" s="1">
        <v>9.4596</v>
      </c>
      <c r="R19" s="1">
        <v>0.10366</v>
      </c>
      <c r="S19" s="1">
        <v>-1.014</v>
      </c>
      <c r="T19" s="1">
        <v>17.245000000000001</v>
      </c>
      <c r="U19" s="1">
        <v>7.7490000000000003E-2</v>
      </c>
    </row>
    <row r="20" spans="1:21">
      <c r="A20" s="1">
        <v>1.083</v>
      </c>
      <c r="B20" s="1">
        <v>1</v>
      </c>
      <c r="C20" s="1">
        <v>76.650000000000006</v>
      </c>
      <c r="D20" s="1">
        <v>3.3270000000000001E-2</v>
      </c>
      <c r="E20" s="1">
        <v>1.7999999999999999E-2</v>
      </c>
      <c r="F20" s="1">
        <v>10.359500000000001</v>
      </c>
      <c r="G20" s="1">
        <v>0.10478</v>
      </c>
      <c r="H20" s="1">
        <v>-0.71599999999999997</v>
      </c>
      <c r="I20" s="1">
        <v>17.571999999999999</v>
      </c>
      <c r="J20" s="1">
        <v>7.7420000000000003E-2</v>
      </c>
      <c r="K20" s="1"/>
      <c r="L20" s="1">
        <v>1.083</v>
      </c>
      <c r="M20" s="1">
        <v>1</v>
      </c>
      <c r="N20" s="1">
        <v>75.11</v>
      </c>
      <c r="O20" s="1">
        <v>3.3140000000000003E-2</v>
      </c>
      <c r="P20" s="1">
        <v>-0.104</v>
      </c>
      <c r="Q20" s="1">
        <v>9.7134</v>
      </c>
      <c r="R20" s="1">
        <v>0.10399</v>
      </c>
      <c r="S20" s="1">
        <v>-1.0169999999999999</v>
      </c>
      <c r="T20" s="1">
        <v>17.167999999999999</v>
      </c>
      <c r="U20" s="1">
        <v>7.757E-2</v>
      </c>
    </row>
    <row r="21" spans="1:21">
      <c r="A21" s="1">
        <v>1.167</v>
      </c>
      <c r="B21" s="1">
        <v>1</v>
      </c>
      <c r="C21" s="1">
        <v>77.739999999999995</v>
      </c>
      <c r="D21" s="1">
        <v>3.3439999999999998E-2</v>
      </c>
      <c r="E21" s="1">
        <v>-2E-3</v>
      </c>
      <c r="F21" s="1">
        <v>10.599</v>
      </c>
      <c r="G21" s="1">
        <v>0.10496999999999999</v>
      </c>
      <c r="H21" s="1">
        <v>-0.71599999999999997</v>
      </c>
      <c r="I21" s="1">
        <v>17.492000000000001</v>
      </c>
      <c r="J21" s="1">
        <v>7.7549999999999994E-2</v>
      </c>
      <c r="K21" s="1"/>
      <c r="L21" s="1">
        <v>1.167</v>
      </c>
      <c r="M21" s="1">
        <v>1</v>
      </c>
      <c r="N21" s="1">
        <v>76.27</v>
      </c>
      <c r="O21" s="1">
        <v>3.3439999999999998E-2</v>
      </c>
      <c r="P21" s="1">
        <v>-0.125</v>
      </c>
      <c r="Q21" s="1">
        <v>9.9542999999999999</v>
      </c>
      <c r="R21" s="1">
        <v>0.10435999999999999</v>
      </c>
      <c r="S21" s="1">
        <v>-1.018</v>
      </c>
      <c r="T21" s="1">
        <v>17.084</v>
      </c>
      <c r="U21" s="1">
        <v>7.7719999999999997E-2</v>
      </c>
    </row>
    <row r="22" spans="1:21">
      <c r="A22" s="1">
        <v>1.25</v>
      </c>
      <c r="B22" s="1">
        <v>1</v>
      </c>
      <c r="C22" s="1">
        <v>78.790000000000006</v>
      </c>
      <c r="D22" s="1">
        <v>3.3619999999999997E-2</v>
      </c>
      <c r="E22" s="1">
        <v>-0.02</v>
      </c>
      <c r="F22" s="1">
        <v>10.824299999999999</v>
      </c>
      <c r="G22" s="1">
        <v>0.10521</v>
      </c>
      <c r="H22" s="1">
        <v>-0.71799999999999997</v>
      </c>
      <c r="I22" s="1">
        <v>17.405999999999999</v>
      </c>
      <c r="J22" s="1">
        <v>7.7719999999999997E-2</v>
      </c>
      <c r="K22" s="1"/>
      <c r="L22" s="1">
        <v>1.25</v>
      </c>
      <c r="M22" s="1">
        <v>1</v>
      </c>
      <c r="N22" s="1">
        <v>77.400000000000006</v>
      </c>
      <c r="O22" s="1">
        <v>3.3739999999999999E-2</v>
      </c>
      <c r="P22" s="1">
        <v>-0.14499999999999999</v>
      </c>
      <c r="Q22" s="1">
        <v>10.1837</v>
      </c>
      <c r="R22" s="1">
        <v>0.10476000000000001</v>
      </c>
      <c r="S22" s="1">
        <v>-1.02</v>
      </c>
      <c r="T22" s="1">
        <v>16.998999999999999</v>
      </c>
      <c r="U22" s="1">
        <v>7.7939999999999995E-2</v>
      </c>
    </row>
    <row r="23" spans="1:21">
      <c r="A23" s="1">
        <v>1.333</v>
      </c>
      <c r="B23" s="1">
        <v>1</v>
      </c>
      <c r="C23" s="1">
        <v>79.81</v>
      </c>
      <c r="D23" s="1">
        <v>3.381E-2</v>
      </c>
      <c r="E23" s="1">
        <v>-3.6999999999999998E-2</v>
      </c>
      <c r="F23" s="1">
        <v>11.0381</v>
      </c>
      <c r="G23" s="1">
        <v>0.10546999999999999</v>
      </c>
      <c r="H23" s="1">
        <v>-0.72099999999999997</v>
      </c>
      <c r="I23" s="1">
        <v>17.315999999999999</v>
      </c>
      <c r="J23" s="1">
        <v>7.7909999999999993E-2</v>
      </c>
      <c r="K23" s="1"/>
      <c r="L23" s="1">
        <v>1.333</v>
      </c>
      <c r="M23" s="1">
        <v>1</v>
      </c>
      <c r="N23" s="1">
        <v>78.48</v>
      </c>
      <c r="O23" s="1">
        <v>3.4049999999999997E-2</v>
      </c>
      <c r="P23" s="1">
        <v>-0.16300000000000001</v>
      </c>
      <c r="Q23" s="1">
        <v>10.4031</v>
      </c>
      <c r="R23" s="1">
        <v>0.10519000000000001</v>
      </c>
      <c r="S23" s="1">
        <v>-1.02</v>
      </c>
      <c r="T23" s="1">
        <v>16.911000000000001</v>
      </c>
      <c r="U23" s="1">
        <v>7.8210000000000002E-2</v>
      </c>
    </row>
    <row r="24" spans="1:21">
      <c r="A24" s="1">
        <v>1.417</v>
      </c>
      <c r="B24" s="1">
        <v>1</v>
      </c>
      <c r="C24" s="1">
        <v>80.790000000000006</v>
      </c>
      <c r="D24" s="1">
        <v>3.4009999999999999E-2</v>
      </c>
      <c r="E24" s="1">
        <v>-5.2999999999999999E-2</v>
      </c>
      <c r="F24" s="1">
        <v>11.241899999999999</v>
      </c>
      <c r="G24" s="1">
        <v>0.10576000000000001</v>
      </c>
      <c r="H24" s="1">
        <v>-0.72599999999999998</v>
      </c>
      <c r="I24" s="1">
        <v>17.222999999999999</v>
      </c>
      <c r="J24" s="1">
        <v>7.8109999999999999E-2</v>
      </c>
      <c r="K24" s="1"/>
      <c r="L24" s="1">
        <v>1.417</v>
      </c>
      <c r="M24" s="1">
        <v>1</v>
      </c>
      <c r="N24" s="1">
        <v>79.53</v>
      </c>
      <c r="O24" s="1">
        <v>3.4360000000000002E-2</v>
      </c>
      <c r="P24" s="1">
        <v>-0.18</v>
      </c>
      <c r="Q24" s="1">
        <v>10.6149</v>
      </c>
      <c r="R24" s="1">
        <v>0.10564999999999999</v>
      </c>
      <c r="S24" s="1">
        <v>-1.0209999999999999</v>
      </c>
      <c r="T24" s="1">
        <v>16.824999999999999</v>
      </c>
      <c r="U24" s="1">
        <v>7.8509999999999996E-2</v>
      </c>
    </row>
    <row r="25" spans="1:21">
      <c r="A25" s="1">
        <v>1.5</v>
      </c>
      <c r="B25" s="1">
        <v>1</v>
      </c>
      <c r="C25" s="1">
        <v>81.739999999999995</v>
      </c>
      <c r="D25" s="1">
        <v>3.422E-2</v>
      </c>
      <c r="E25" s="1">
        <v>-6.7000000000000004E-2</v>
      </c>
      <c r="F25" s="1">
        <v>11.438000000000001</v>
      </c>
      <c r="G25" s="1">
        <v>0.10606</v>
      </c>
      <c r="H25" s="1">
        <v>-0.73299999999999998</v>
      </c>
      <c r="I25" s="1">
        <v>17.131</v>
      </c>
      <c r="J25" s="1">
        <v>7.8289999999999998E-2</v>
      </c>
      <c r="K25" s="1"/>
      <c r="L25" s="1">
        <v>1.5</v>
      </c>
      <c r="M25" s="1">
        <v>1</v>
      </c>
      <c r="N25" s="1">
        <v>80.53</v>
      </c>
      <c r="O25" s="1">
        <v>3.4660000000000003E-2</v>
      </c>
      <c r="P25" s="1">
        <v>-0.19500000000000001</v>
      </c>
      <c r="Q25" s="1">
        <v>10.819000000000001</v>
      </c>
      <c r="R25" s="1">
        <v>0.10612000000000001</v>
      </c>
      <c r="S25" s="1">
        <v>-1.022</v>
      </c>
      <c r="T25" s="1">
        <v>16.741</v>
      </c>
      <c r="U25" s="1">
        <v>7.8820000000000001E-2</v>
      </c>
    </row>
    <row r="26" spans="1:21">
      <c r="A26" s="1">
        <v>1.583</v>
      </c>
      <c r="B26" s="1">
        <v>1</v>
      </c>
      <c r="C26" s="1">
        <v>82.66</v>
      </c>
      <c r="D26" s="1">
        <v>3.4439999999999998E-2</v>
      </c>
      <c r="E26" s="1">
        <v>-8.2000000000000003E-2</v>
      </c>
      <c r="F26" s="1">
        <v>11.626099999999999</v>
      </c>
      <c r="G26" s="1">
        <v>0.10637000000000001</v>
      </c>
      <c r="H26" s="1">
        <v>-0.74199999999999999</v>
      </c>
      <c r="I26" s="1">
        <v>17.04</v>
      </c>
      <c r="J26" s="1">
        <v>7.8460000000000002E-2</v>
      </c>
      <c r="K26" s="1"/>
      <c r="L26" s="1">
        <v>1.583</v>
      </c>
      <c r="M26" s="1">
        <v>1</v>
      </c>
      <c r="N26" s="1">
        <v>81.489999999999995</v>
      </c>
      <c r="O26" s="1">
        <v>3.4950000000000002E-2</v>
      </c>
      <c r="P26" s="1">
        <v>-0.21</v>
      </c>
      <c r="Q26" s="1">
        <v>11.0191</v>
      </c>
      <c r="R26" s="1">
        <v>0.1066</v>
      </c>
      <c r="S26" s="1">
        <v>-1.024</v>
      </c>
      <c r="T26" s="1">
        <v>16.661999999999999</v>
      </c>
      <c r="U26" s="1">
        <v>7.9140000000000002E-2</v>
      </c>
    </row>
    <row r="27" spans="1:21">
      <c r="A27" s="1">
        <v>1.667</v>
      </c>
      <c r="B27" s="1">
        <v>1</v>
      </c>
      <c r="C27" s="1">
        <v>83.54</v>
      </c>
      <c r="D27" s="1">
        <v>3.4660000000000003E-2</v>
      </c>
      <c r="E27" s="1">
        <v>-9.5000000000000001E-2</v>
      </c>
      <c r="F27" s="1">
        <v>11.809900000000001</v>
      </c>
      <c r="G27" s="1">
        <v>0.10668999999999999</v>
      </c>
      <c r="H27" s="1">
        <v>-0.753</v>
      </c>
      <c r="I27" s="1">
        <v>16.952999999999999</v>
      </c>
      <c r="J27" s="1">
        <v>7.8589999999999993E-2</v>
      </c>
      <c r="K27" s="1"/>
      <c r="L27" s="1">
        <v>1.667</v>
      </c>
      <c r="M27" s="1">
        <v>1</v>
      </c>
      <c r="N27" s="1">
        <v>82.41</v>
      </c>
      <c r="O27" s="1">
        <v>3.5229999999999997E-2</v>
      </c>
      <c r="P27" s="1">
        <v>-0.22500000000000001</v>
      </c>
      <c r="Q27" s="1">
        <v>11.2149</v>
      </c>
      <c r="R27" s="1">
        <v>0.10709</v>
      </c>
      <c r="S27" s="1">
        <v>-1.0249999999999999</v>
      </c>
      <c r="T27" s="1">
        <v>16.588999999999999</v>
      </c>
      <c r="U27" s="1">
        <v>7.9439999999999997E-2</v>
      </c>
    </row>
    <row r="28" spans="1:21">
      <c r="A28" s="1">
        <v>1.75</v>
      </c>
      <c r="B28" s="1">
        <v>1</v>
      </c>
      <c r="C28" s="1">
        <v>84.4</v>
      </c>
      <c r="D28" s="1">
        <v>3.4889999999999997E-2</v>
      </c>
      <c r="E28" s="1">
        <v>-0.108</v>
      </c>
      <c r="F28" s="1">
        <v>11.989000000000001</v>
      </c>
      <c r="G28" s="1">
        <v>0.10702</v>
      </c>
      <c r="H28" s="1">
        <v>-0.76600000000000001</v>
      </c>
      <c r="I28" s="1">
        <v>16.87</v>
      </c>
      <c r="J28" s="1">
        <v>7.8689999999999996E-2</v>
      </c>
      <c r="K28" s="1"/>
      <c r="L28" s="1">
        <v>1.75</v>
      </c>
      <c r="M28" s="1">
        <v>1</v>
      </c>
      <c r="N28" s="1">
        <v>83.3</v>
      </c>
      <c r="O28" s="1">
        <v>3.5490000000000001E-2</v>
      </c>
      <c r="P28" s="1">
        <v>-0.23899999999999999</v>
      </c>
      <c r="Q28" s="1">
        <v>11.407999999999999</v>
      </c>
      <c r="R28" s="1">
        <v>0.1076</v>
      </c>
      <c r="S28" s="1">
        <v>-1.028</v>
      </c>
      <c r="T28" s="1">
        <v>16.521000000000001</v>
      </c>
      <c r="U28" s="1">
        <v>7.9719999999999999E-2</v>
      </c>
    </row>
    <row r="29" spans="1:21">
      <c r="A29" s="1">
        <v>1.833</v>
      </c>
      <c r="B29" s="1">
        <v>1</v>
      </c>
      <c r="C29" s="1">
        <v>85.22</v>
      </c>
      <c r="D29" s="1">
        <v>3.5119999999999998E-2</v>
      </c>
      <c r="E29" s="1">
        <v>-0.121</v>
      </c>
      <c r="F29" s="1">
        <v>12.165100000000001</v>
      </c>
      <c r="G29" s="1">
        <v>0.10736</v>
      </c>
      <c r="H29" s="1">
        <v>-0.78100000000000003</v>
      </c>
      <c r="I29" s="1">
        <v>16.792999999999999</v>
      </c>
      <c r="J29" s="1">
        <v>7.8750000000000001E-2</v>
      </c>
      <c r="K29" s="1"/>
      <c r="L29" s="1">
        <v>1.833</v>
      </c>
      <c r="M29" s="1">
        <v>1</v>
      </c>
      <c r="N29" s="1">
        <v>84.16</v>
      </c>
      <c r="O29" s="1">
        <v>3.5740000000000001E-2</v>
      </c>
      <c r="P29" s="1">
        <v>-0.252</v>
      </c>
      <c r="Q29" s="1">
        <v>11.5991</v>
      </c>
      <c r="R29" s="1">
        <v>0.10811</v>
      </c>
      <c r="S29" s="1">
        <v>-1.03</v>
      </c>
      <c r="T29" s="1">
        <v>16.457000000000001</v>
      </c>
      <c r="U29" s="1">
        <v>7.9990000000000006E-2</v>
      </c>
    </row>
    <row r="30" spans="1:21">
      <c r="A30" s="1">
        <v>1.917</v>
      </c>
      <c r="B30" s="1">
        <v>1</v>
      </c>
      <c r="C30" s="1">
        <v>86.02</v>
      </c>
      <c r="D30" s="1">
        <v>3.5349999999999999E-2</v>
      </c>
      <c r="E30" s="1">
        <v>-0.13400000000000001</v>
      </c>
      <c r="F30" s="1">
        <v>12.3399</v>
      </c>
      <c r="G30" s="1">
        <v>0.1077</v>
      </c>
      <c r="H30" s="1">
        <v>-0.79700000000000004</v>
      </c>
      <c r="I30" s="1">
        <v>16.721</v>
      </c>
      <c r="J30" s="1">
        <v>7.8780000000000003E-2</v>
      </c>
      <c r="K30" s="1"/>
      <c r="L30" s="1">
        <v>1.917</v>
      </c>
      <c r="M30" s="1">
        <v>1</v>
      </c>
      <c r="N30" s="1">
        <v>85</v>
      </c>
      <c r="O30" s="1">
        <v>3.5970000000000002E-2</v>
      </c>
      <c r="P30" s="1">
        <v>-0.26500000000000001</v>
      </c>
      <c r="Q30" s="1">
        <v>11.786899999999999</v>
      </c>
      <c r="R30" s="1">
        <v>0.10863</v>
      </c>
      <c r="S30" s="1">
        <v>-1.0329999999999999</v>
      </c>
      <c r="T30" s="1">
        <v>16.395</v>
      </c>
      <c r="U30" s="1">
        <v>8.0240000000000006E-2</v>
      </c>
    </row>
    <row r="31" spans="1:21">
      <c r="A31" s="1">
        <v>2</v>
      </c>
      <c r="B31" s="1">
        <v>1</v>
      </c>
      <c r="C31" s="1">
        <v>86.8</v>
      </c>
      <c r="D31" s="1">
        <v>3.5589999999999997E-2</v>
      </c>
      <c r="E31" s="1">
        <v>-0.14599999999999999</v>
      </c>
      <c r="F31" s="1">
        <v>12.513999999999999</v>
      </c>
      <c r="G31" s="1">
        <v>0.10804999999999999</v>
      </c>
      <c r="H31" s="1">
        <v>-0.81399999999999995</v>
      </c>
      <c r="I31" s="1">
        <v>16.655000000000001</v>
      </c>
      <c r="J31" s="1">
        <v>7.8789999999999999E-2</v>
      </c>
      <c r="K31" s="1"/>
      <c r="L31" s="1">
        <v>2</v>
      </c>
      <c r="M31" s="1">
        <v>1</v>
      </c>
      <c r="N31" s="1">
        <v>85.82</v>
      </c>
      <c r="O31" s="1">
        <v>3.6179999999999997E-2</v>
      </c>
      <c r="P31" s="1">
        <v>-0.27800000000000002</v>
      </c>
      <c r="Q31" s="1">
        <v>11.973000000000001</v>
      </c>
      <c r="R31" s="1">
        <v>0.10915999999999999</v>
      </c>
      <c r="S31" s="1">
        <v>-1.036</v>
      </c>
      <c r="T31" s="1">
        <v>16.335999999999999</v>
      </c>
      <c r="U31" s="1">
        <v>8.0490000000000006E-2</v>
      </c>
    </row>
    <row r="32" spans="1:21">
      <c r="A32" s="1">
        <v>2.0830000000000002</v>
      </c>
      <c r="B32" s="1">
        <v>1</v>
      </c>
      <c r="C32" s="1">
        <v>87.56</v>
      </c>
      <c r="D32" s="1">
        <v>3.5819999999999998E-2</v>
      </c>
      <c r="E32" s="1">
        <v>-0.159</v>
      </c>
      <c r="F32" s="1">
        <v>12.6891</v>
      </c>
      <c r="G32" s="1">
        <v>0.1084</v>
      </c>
      <c r="H32" s="1">
        <v>-0.83199999999999996</v>
      </c>
      <c r="I32" s="1">
        <v>16.594999999999999</v>
      </c>
      <c r="J32" s="1">
        <v>7.8780000000000003E-2</v>
      </c>
      <c r="K32" s="1"/>
      <c r="L32" s="1">
        <v>2.0830000000000002</v>
      </c>
      <c r="M32" s="1">
        <v>1</v>
      </c>
      <c r="N32" s="1">
        <v>86.62</v>
      </c>
      <c r="O32" s="1">
        <v>3.6389999999999999E-2</v>
      </c>
      <c r="P32" s="1">
        <v>-0.28999999999999998</v>
      </c>
      <c r="Q32" s="1">
        <v>12.157999999999999</v>
      </c>
      <c r="R32" s="1">
        <v>0.10970000000000001</v>
      </c>
      <c r="S32" s="1">
        <v>-1.0389999999999999</v>
      </c>
      <c r="T32" s="1">
        <v>16.28</v>
      </c>
      <c r="U32" s="1">
        <v>8.0729999999999996E-2</v>
      </c>
    </row>
    <row r="33" spans="1:21">
      <c r="A33" s="1">
        <v>2.1669999999999998</v>
      </c>
      <c r="B33" s="1">
        <v>1</v>
      </c>
      <c r="C33" s="1">
        <v>88.31</v>
      </c>
      <c r="D33" s="1">
        <v>3.6049999999999999E-2</v>
      </c>
      <c r="E33" s="1">
        <v>-0.17100000000000001</v>
      </c>
      <c r="F33" s="1">
        <v>12.863899999999999</v>
      </c>
      <c r="G33" s="1">
        <v>0.10877000000000001</v>
      </c>
      <c r="H33" s="1">
        <v>-0.85099999999999998</v>
      </c>
      <c r="I33" s="1">
        <v>16.539000000000001</v>
      </c>
      <c r="J33" s="1">
        <v>7.8759999999999997E-2</v>
      </c>
      <c r="K33" s="1"/>
      <c r="L33" s="1">
        <v>2.1669999999999998</v>
      </c>
      <c r="M33" s="1">
        <v>1</v>
      </c>
      <c r="N33" s="1">
        <v>87.41</v>
      </c>
      <c r="O33" s="1">
        <v>3.6589999999999998E-2</v>
      </c>
      <c r="P33" s="1">
        <v>-0.30199999999999999</v>
      </c>
      <c r="Q33" s="1">
        <v>12.341900000000001</v>
      </c>
      <c r="R33" s="1">
        <v>0.11025</v>
      </c>
      <c r="S33" s="1">
        <v>-1.042</v>
      </c>
      <c r="T33" s="1">
        <v>16.227</v>
      </c>
      <c r="U33" s="1">
        <v>8.097E-2</v>
      </c>
    </row>
    <row r="34" spans="1:21">
      <c r="A34" s="1">
        <v>2.25</v>
      </c>
      <c r="B34" s="1">
        <v>1</v>
      </c>
      <c r="C34" s="1">
        <v>89.04</v>
      </c>
      <c r="D34" s="1">
        <v>3.628E-2</v>
      </c>
      <c r="E34" s="1">
        <v>-0.183</v>
      </c>
      <c r="F34" s="1">
        <v>13.041</v>
      </c>
      <c r="G34" s="1">
        <v>0.10914</v>
      </c>
      <c r="H34" s="1">
        <v>-0.871</v>
      </c>
      <c r="I34" s="1">
        <v>16.488</v>
      </c>
      <c r="J34" s="1">
        <v>7.8710000000000002E-2</v>
      </c>
      <c r="K34" s="1"/>
      <c r="L34" s="1">
        <v>2.25</v>
      </c>
      <c r="M34" s="1">
        <v>1</v>
      </c>
      <c r="N34" s="1">
        <v>88.18</v>
      </c>
      <c r="O34" s="1">
        <v>3.678E-2</v>
      </c>
      <c r="P34" s="1">
        <v>-0.314</v>
      </c>
      <c r="Q34" s="1">
        <v>12.526</v>
      </c>
      <c r="R34" s="1">
        <v>0.11081000000000001</v>
      </c>
      <c r="S34" s="1">
        <v>-1.046</v>
      </c>
      <c r="T34" s="1">
        <v>16.178000000000001</v>
      </c>
      <c r="U34" s="1">
        <v>8.1199999999999994E-2</v>
      </c>
    </row>
    <row r="35" spans="1:21">
      <c r="A35" s="1">
        <v>2.3330000000000002</v>
      </c>
      <c r="B35" s="1">
        <v>1</v>
      </c>
      <c r="C35" s="1">
        <v>89.76</v>
      </c>
      <c r="D35" s="1">
        <v>3.6510000000000001E-2</v>
      </c>
      <c r="E35" s="1">
        <v>-0.19600000000000001</v>
      </c>
      <c r="F35" s="1">
        <v>13.219099999999999</v>
      </c>
      <c r="G35" s="1">
        <v>0.10951</v>
      </c>
      <c r="H35" s="1">
        <v>-0.89100000000000001</v>
      </c>
      <c r="I35" s="1">
        <v>16.440999999999999</v>
      </c>
      <c r="J35" s="1">
        <v>7.8649999999999998E-2</v>
      </c>
      <c r="K35" s="1"/>
      <c r="L35" s="1">
        <v>2.3330000000000002</v>
      </c>
      <c r="M35" s="1">
        <v>1</v>
      </c>
      <c r="N35" s="1">
        <v>88.94</v>
      </c>
      <c r="O35" s="1">
        <v>3.696E-2</v>
      </c>
      <c r="P35" s="1">
        <v>-0.32600000000000001</v>
      </c>
      <c r="Q35" s="1">
        <v>12.7111</v>
      </c>
      <c r="R35" s="1">
        <v>0.11139</v>
      </c>
      <c r="S35" s="1">
        <v>-1.05</v>
      </c>
      <c r="T35" s="1">
        <v>16.132999999999999</v>
      </c>
      <c r="U35" s="1">
        <v>8.1420000000000006E-2</v>
      </c>
    </row>
    <row r="36" spans="1:21">
      <c r="A36" s="1">
        <v>2.4169999999999998</v>
      </c>
      <c r="B36" s="1">
        <v>1</v>
      </c>
      <c r="C36" s="1">
        <v>90.49</v>
      </c>
      <c r="D36" s="1">
        <v>3.6729999999999999E-2</v>
      </c>
      <c r="E36" s="1">
        <v>-0.20899999999999999</v>
      </c>
      <c r="F36" s="1">
        <v>13.399900000000001</v>
      </c>
      <c r="G36" s="1">
        <v>0.10989</v>
      </c>
      <c r="H36" s="1">
        <v>-0.91200000000000003</v>
      </c>
      <c r="I36" s="1">
        <v>16.396999999999998</v>
      </c>
      <c r="J36" s="1">
        <v>7.8579999999999997E-2</v>
      </c>
      <c r="K36" s="1"/>
      <c r="L36" s="1">
        <v>2.4169999999999998</v>
      </c>
      <c r="M36" s="1">
        <v>1</v>
      </c>
      <c r="N36" s="1">
        <v>89.68</v>
      </c>
      <c r="O36" s="1">
        <v>3.7130000000000003E-2</v>
      </c>
      <c r="P36" s="1">
        <v>-0.33700000000000002</v>
      </c>
      <c r="Q36" s="1">
        <v>12.895899999999999</v>
      </c>
      <c r="R36" s="1">
        <v>0.11197</v>
      </c>
      <c r="S36" s="1">
        <v>-1.0529999999999999</v>
      </c>
      <c r="T36" s="1">
        <v>16.093</v>
      </c>
      <c r="U36" s="1">
        <v>8.1640000000000004E-2</v>
      </c>
    </row>
    <row r="37" spans="1:21">
      <c r="A37" s="1">
        <v>2.5</v>
      </c>
      <c r="B37" s="1">
        <v>1</v>
      </c>
      <c r="C37" s="1">
        <v>91.21</v>
      </c>
      <c r="D37" s="1">
        <v>3.6949999999999997E-2</v>
      </c>
      <c r="E37" s="1">
        <v>-0.221</v>
      </c>
      <c r="F37" s="1">
        <v>13.582000000000001</v>
      </c>
      <c r="G37" s="1">
        <v>0.11028</v>
      </c>
      <c r="H37" s="1">
        <v>-0.93300000000000005</v>
      </c>
      <c r="I37" s="1">
        <v>16.355</v>
      </c>
      <c r="J37" s="1">
        <v>7.8490000000000004E-2</v>
      </c>
      <c r="K37" s="1"/>
      <c r="L37" s="1">
        <v>2.5</v>
      </c>
      <c r="M37" s="1">
        <v>1</v>
      </c>
      <c r="N37" s="1">
        <v>90.42</v>
      </c>
      <c r="O37" s="1">
        <v>3.73E-2</v>
      </c>
      <c r="P37" s="1">
        <v>-0.34799999999999998</v>
      </c>
      <c r="Q37" s="1">
        <v>13.081</v>
      </c>
      <c r="R37" s="1">
        <v>0.11257</v>
      </c>
      <c r="S37" s="1">
        <v>-1.0569999999999999</v>
      </c>
      <c r="T37" s="1">
        <v>16.055</v>
      </c>
      <c r="U37" s="1">
        <v>8.1850000000000006E-2</v>
      </c>
    </row>
    <row r="38" spans="1:21">
      <c r="A38" s="1">
        <v>2.5830000000000002</v>
      </c>
      <c r="B38" s="1">
        <v>1</v>
      </c>
      <c r="C38" s="1">
        <v>91.93</v>
      </c>
      <c r="D38" s="1">
        <v>3.7159999999999999E-2</v>
      </c>
      <c r="E38" s="1">
        <v>-0.23400000000000001</v>
      </c>
      <c r="F38" s="1">
        <v>13.7661</v>
      </c>
      <c r="G38" s="1">
        <v>0.11065999999999999</v>
      </c>
      <c r="H38" s="1">
        <v>-0.95399999999999996</v>
      </c>
      <c r="I38" s="1">
        <v>16.315000000000001</v>
      </c>
      <c r="J38" s="1">
        <v>7.8380000000000005E-2</v>
      </c>
      <c r="K38" s="1"/>
      <c r="L38" s="1">
        <v>2.5830000000000002</v>
      </c>
      <c r="M38" s="1">
        <v>1</v>
      </c>
      <c r="N38" s="1">
        <v>91.14</v>
      </c>
      <c r="O38" s="1">
        <v>3.7470000000000003E-2</v>
      </c>
      <c r="P38" s="1">
        <v>-0.35899999999999999</v>
      </c>
      <c r="Q38" s="1">
        <v>13.2661</v>
      </c>
      <c r="R38" s="1">
        <v>0.11317000000000001</v>
      </c>
      <c r="S38" s="1">
        <v>-1.0620000000000001</v>
      </c>
      <c r="T38" s="1">
        <v>16.021000000000001</v>
      </c>
      <c r="U38" s="1">
        <v>8.2070000000000004E-2</v>
      </c>
    </row>
    <row r="39" spans="1:21">
      <c r="A39" s="1">
        <v>2.6669999999999998</v>
      </c>
      <c r="B39" s="1">
        <v>1</v>
      </c>
      <c r="C39" s="1">
        <v>92.65</v>
      </c>
      <c r="D39" s="1">
        <v>3.737E-2</v>
      </c>
      <c r="E39" s="1">
        <v>-0.247</v>
      </c>
      <c r="F39" s="1">
        <v>13.9489</v>
      </c>
      <c r="G39" s="1">
        <v>0.11105</v>
      </c>
      <c r="H39" s="1">
        <v>-0.97499999999999998</v>
      </c>
      <c r="I39" s="1">
        <v>16.276</v>
      </c>
      <c r="J39" s="1">
        <v>7.8270000000000006E-2</v>
      </c>
      <c r="K39" s="1"/>
      <c r="L39" s="1">
        <v>2.6669999999999998</v>
      </c>
      <c r="M39" s="1">
        <v>1</v>
      </c>
      <c r="N39" s="1">
        <v>91.84</v>
      </c>
      <c r="O39" s="1">
        <v>3.7620000000000001E-2</v>
      </c>
      <c r="P39" s="1">
        <v>-0.37</v>
      </c>
      <c r="Q39" s="1">
        <v>13.4489</v>
      </c>
      <c r="R39" s="1">
        <v>0.11378000000000001</v>
      </c>
      <c r="S39" s="1">
        <v>-1.0660000000000001</v>
      </c>
      <c r="T39" s="1">
        <v>15.989000000000001</v>
      </c>
      <c r="U39" s="1">
        <v>8.2290000000000002E-2</v>
      </c>
    </row>
    <row r="40" spans="1:21">
      <c r="A40" s="1">
        <v>2.75</v>
      </c>
      <c r="B40" s="1">
        <v>1</v>
      </c>
      <c r="C40" s="1">
        <v>93.36</v>
      </c>
      <c r="D40" s="1">
        <v>3.7580000000000002E-2</v>
      </c>
      <c r="E40" s="1">
        <v>-0.25900000000000001</v>
      </c>
      <c r="F40" s="1">
        <v>14.132999999999999</v>
      </c>
      <c r="G40" s="1">
        <v>0.11143</v>
      </c>
      <c r="H40" s="1">
        <v>-0.996</v>
      </c>
      <c r="I40" s="1">
        <v>16.239000000000001</v>
      </c>
      <c r="J40" s="1">
        <v>7.8140000000000001E-2</v>
      </c>
      <c r="K40" s="1"/>
      <c r="L40" s="1">
        <v>2.75</v>
      </c>
      <c r="M40" s="1">
        <v>1</v>
      </c>
      <c r="N40" s="1">
        <v>92.54</v>
      </c>
      <c r="O40" s="1">
        <v>3.7769999999999998E-2</v>
      </c>
      <c r="P40" s="1">
        <v>-0.38100000000000001</v>
      </c>
      <c r="Q40" s="1">
        <v>13.631</v>
      </c>
      <c r="R40" s="1">
        <v>0.11439000000000001</v>
      </c>
      <c r="S40" s="1">
        <v>-1.07</v>
      </c>
      <c r="T40" s="1">
        <v>15.959</v>
      </c>
      <c r="U40" s="1">
        <v>8.251E-2</v>
      </c>
    </row>
    <row r="41" spans="1:21">
      <c r="A41" s="1">
        <v>2.8330000000000002</v>
      </c>
      <c r="B41" s="1">
        <v>1</v>
      </c>
      <c r="C41" s="1">
        <v>94.05</v>
      </c>
      <c r="D41" s="1">
        <v>3.7780000000000001E-2</v>
      </c>
      <c r="E41" s="1">
        <v>-0.27200000000000002</v>
      </c>
      <c r="F41" s="1">
        <v>14.3141</v>
      </c>
      <c r="G41" s="1">
        <v>0.11181000000000001</v>
      </c>
      <c r="H41" s="1">
        <v>-1.018</v>
      </c>
      <c r="I41" s="1">
        <v>16.202999999999999</v>
      </c>
      <c r="J41" s="1">
        <v>7.8E-2</v>
      </c>
      <c r="K41" s="1"/>
      <c r="L41" s="1">
        <v>2.8330000000000002</v>
      </c>
      <c r="M41" s="1">
        <v>1</v>
      </c>
      <c r="N41" s="1">
        <v>93.21</v>
      </c>
      <c r="O41" s="1">
        <v>3.7920000000000002E-2</v>
      </c>
      <c r="P41" s="1">
        <v>-0.39100000000000001</v>
      </c>
      <c r="Q41" s="1">
        <v>13.8111</v>
      </c>
      <c r="R41" s="1">
        <v>0.11502</v>
      </c>
      <c r="S41" s="1">
        <v>-1.075</v>
      </c>
      <c r="T41" s="1">
        <v>15.930999999999999</v>
      </c>
      <c r="U41" s="1">
        <v>8.2750000000000004E-2</v>
      </c>
    </row>
    <row r="42" spans="1:21">
      <c r="A42" s="1">
        <v>2.9169999999999998</v>
      </c>
      <c r="B42" s="1">
        <v>1</v>
      </c>
      <c r="C42" s="1">
        <v>94.74</v>
      </c>
      <c r="D42" s="1">
        <v>3.798E-2</v>
      </c>
      <c r="E42" s="1">
        <v>-0.28399999999999997</v>
      </c>
      <c r="F42" s="1">
        <v>14.4939</v>
      </c>
      <c r="G42" s="1">
        <v>0.11218</v>
      </c>
      <c r="H42" s="1">
        <v>-1.0389999999999999</v>
      </c>
      <c r="I42" s="1">
        <v>16.167999999999999</v>
      </c>
      <c r="J42" s="1">
        <v>7.7859999999999999E-2</v>
      </c>
      <c r="K42" s="1"/>
      <c r="L42" s="1">
        <v>2.9169999999999998</v>
      </c>
      <c r="M42" s="1">
        <v>1</v>
      </c>
      <c r="N42" s="1">
        <v>93.87</v>
      </c>
      <c r="O42" s="1">
        <v>3.8059999999999997E-2</v>
      </c>
      <c r="P42" s="1">
        <v>-0.40100000000000002</v>
      </c>
      <c r="Q42" s="1">
        <v>13.9899</v>
      </c>
      <c r="R42" s="1">
        <v>0.11565</v>
      </c>
      <c r="S42" s="1">
        <v>-1.08</v>
      </c>
      <c r="T42" s="1">
        <v>15.904999999999999</v>
      </c>
      <c r="U42" s="1">
        <v>8.2989999999999994E-2</v>
      </c>
    </row>
    <row r="43" spans="1:21">
      <c r="A43" s="1">
        <v>3</v>
      </c>
      <c r="B43" s="1">
        <v>1</v>
      </c>
      <c r="C43" s="1">
        <v>95.41</v>
      </c>
      <c r="D43" s="1">
        <v>3.8179999999999999E-2</v>
      </c>
      <c r="E43" s="1">
        <v>-0.29599999999999999</v>
      </c>
      <c r="F43" s="1">
        <v>14.67</v>
      </c>
      <c r="G43" s="1">
        <v>0.11254</v>
      </c>
      <c r="H43" s="1">
        <v>-1.06</v>
      </c>
      <c r="I43" s="1">
        <v>16.132999999999999</v>
      </c>
      <c r="J43" s="1">
        <v>7.7719999999999997E-2</v>
      </c>
      <c r="K43" s="1"/>
      <c r="L43" s="1">
        <v>3</v>
      </c>
      <c r="M43" s="1">
        <v>1</v>
      </c>
      <c r="N43" s="1">
        <v>94.52</v>
      </c>
      <c r="O43" s="1">
        <v>3.8190000000000002E-2</v>
      </c>
      <c r="P43" s="1">
        <v>-0.41099999999999998</v>
      </c>
      <c r="Q43" s="1">
        <v>14.166</v>
      </c>
      <c r="R43" s="1">
        <v>0.11629</v>
      </c>
      <c r="S43" s="1">
        <v>-1.0840000000000001</v>
      </c>
      <c r="T43" s="1">
        <v>15.881</v>
      </c>
      <c r="U43" s="1">
        <v>8.3239999999999995E-2</v>
      </c>
    </row>
    <row r="44" spans="1:21">
      <c r="A44" s="1">
        <v>3.0830000000000002</v>
      </c>
      <c r="B44" s="1">
        <v>1</v>
      </c>
      <c r="C44" s="1">
        <v>96.06</v>
      </c>
      <c r="D44" s="1">
        <v>3.8359999999999998E-2</v>
      </c>
      <c r="E44" s="1">
        <v>-0.308</v>
      </c>
      <c r="F44" s="1">
        <v>14.8421</v>
      </c>
      <c r="G44" s="1">
        <v>0.1129</v>
      </c>
      <c r="H44" s="1">
        <v>-1.08</v>
      </c>
      <c r="I44" s="1">
        <v>16.099</v>
      </c>
      <c r="J44" s="1">
        <v>7.7579999999999996E-2</v>
      </c>
      <c r="K44" s="1"/>
      <c r="L44" s="1">
        <v>3.0830000000000002</v>
      </c>
      <c r="M44" s="1">
        <v>1</v>
      </c>
      <c r="N44" s="1">
        <v>95.15</v>
      </c>
      <c r="O44" s="1">
        <v>3.8330000000000003E-2</v>
      </c>
      <c r="P44" s="1">
        <v>-0.42099999999999999</v>
      </c>
      <c r="Q44" s="1">
        <v>14.341100000000001</v>
      </c>
      <c r="R44" s="1">
        <v>0.11693000000000001</v>
      </c>
      <c r="S44" s="1">
        <v>-1.089</v>
      </c>
      <c r="T44" s="1">
        <v>15.858000000000001</v>
      </c>
      <c r="U44" s="1">
        <v>8.3510000000000001E-2</v>
      </c>
    </row>
    <row r="45" spans="1:21">
      <c r="A45" s="1">
        <v>3.1669999999999998</v>
      </c>
      <c r="B45" s="1">
        <v>1</v>
      </c>
      <c r="C45" s="1">
        <v>96.7</v>
      </c>
      <c r="D45" s="1">
        <v>3.8539999999999998E-2</v>
      </c>
      <c r="E45" s="1">
        <v>-0.32</v>
      </c>
      <c r="F45" s="1">
        <v>15.010899999999999</v>
      </c>
      <c r="G45" s="1">
        <v>0.11325</v>
      </c>
      <c r="H45" s="1">
        <v>-1.101</v>
      </c>
      <c r="I45" s="1">
        <v>16.065000000000001</v>
      </c>
      <c r="J45" s="1">
        <v>7.7439999999999995E-2</v>
      </c>
      <c r="K45" s="1"/>
      <c r="L45" s="1">
        <v>3.1669999999999998</v>
      </c>
      <c r="M45" s="1">
        <v>1</v>
      </c>
      <c r="N45" s="1">
        <v>95.76</v>
      </c>
      <c r="O45" s="1">
        <v>3.8460000000000001E-2</v>
      </c>
      <c r="P45" s="1">
        <v>-0.43</v>
      </c>
      <c r="Q45" s="1">
        <v>14.5139</v>
      </c>
      <c r="R45" s="1">
        <v>0.11758</v>
      </c>
      <c r="S45" s="1">
        <v>-1.0940000000000001</v>
      </c>
      <c r="T45" s="1">
        <v>15.836</v>
      </c>
      <c r="U45" s="1">
        <v>8.3779999999999993E-2</v>
      </c>
    </row>
    <row r="46" spans="1:21">
      <c r="A46" s="1">
        <v>3.25</v>
      </c>
      <c r="B46" s="1">
        <v>1</v>
      </c>
      <c r="C46" s="1">
        <v>97.32</v>
      </c>
      <c r="D46" s="1">
        <v>3.8719999999999997E-2</v>
      </c>
      <c r="E46" s="1">
        <v>-0.33100000000000002</v>
      </c>
      <c r="F46" s="1">
        <v>15.175000000000001</v>
      </c>
      <c r="G46" s="1">
        <v>0.11359</v>
      </c>
      <c r="H46" s="1">
        <v>-1.121</v>
      </c>
      <c r="I46" s="1">
        <v>16.030999999999999</v>
      </c>
      <c r="J46" s="1">
        <v>7.7310000000000004E-2</v>
      </c>
      <c r="K46" s="1"/>
      <c r="L46" s="1">
        <v>3.25</v>
      </c>
      <c r="M46" s="1">
        <v>1</v>
      </c>
      <c r="N46" s="1">
        <v>96.36</v>
      </c>
      <c r="O46" s="1">
        <v>3.8589999999999999E-2</v>
      </c>
      <c r="P46" s="1">
        <v>-0.439</v>
      </c>
      <c r="Q46" s="1">
        <v>14.685</v>
      </c>
      <c r="R46" s="1">
        <v>0.11824</v>
      </c>
      <c r="S46" s="1">
        <v>-1.1000000000000001</v>
      </c>
      <c r="T46" s="1">
        <v>15.815</v>
      </c>
      <c r="U46" s="1">
        <v>8.4070000000000006E-2</v>
      </c>
    </row>
    <row r="47" spans="1:21">
      <c r="A47" s="1">
        <v>3.3330000000000002</v>
      </c>
      <c r="B47" s="1">
        <v>1</v>
      </c>
      <c r="C47" s="1">
        <v>97.93</v>
      </c>
      <c r="D47" s="1">
        <v>3.8899999999999997E-2</v>
      </c>
      <c r="E47" s="1">
        <v>-0.34200000000000003</v>
      </c>
      <c r="F47" s="1">
        <v>15.335100000000001</v>
      </c>
      <c r="G47" s="1">
        <v>0.11391999999999999</v>
      </c>
      <c r="H47" s="1">
        <v>-1.141</v>
      </c>
      <c r="I47" s="1">
        <v>15.997</v>
      </c>
      <c r="J47" s="1">
        <v>7.7200000000000005E-2</v>
      </c>
      <c r="K47" s="1"/>
      <c r="L47" s="1">
        <v>3.3330000000000002</v>
      </c>
      <c r="M47" s="1">
        <v>1</v>
      </c>
      <c r="N47" s="1">
        <v>96.95</v>
      </c>
      <c r="O47" s="1">
        <v>3.8710000000000001E-2</v>
      </c>
      <c r="P47" s="1">
        <v>-0.44800000000000001</v>
      </c>
      <c r="Q47" s="1">
        <v>14.854100000000001</v>
      </c>
      <c r="R47" s="1">
        <v>0.11890000000000001</v>
      </c>
      <c r="S47" s="1">
        <v>-1.105</v>
      </c>
      <c r="T47" s="1">
        <v>15.795999999999999</v>
      </c>
      <c r="U47" s="1">
        <v>8.4379999999999997E-2</v>
      </c>
    </row>
    <row r="48" spans="1:21">
      <c r="A48" s="1">
        <v>3.4169999999999998</v>
      </c>
      <c r="B48" s="1">
        <v>1</v>
      </c>
      <c r="C48" s="1">
        <v>98.53</v>
      </c>
      <c r="D48" s="1">
        <v>3.9059999999999997E-2</v>
      </c>
      <c r="E48" s="1">
        <v>-0.35299999999999998</v>
      </c>
      <c r="F48" s="1">
        <v>15.4909</v>
      </c>
      <c r="G48" s="1">
        <v>0.11423999999999999</v>
      </c>
      <c r="H48" s="1">
        <v>-1.161</v>
      </c>
      <c r="I48" s="1">
        <v>15.962999999999999</v>
      </c>
      <c r="J48" s="1">
        <v>7.7100000000000002E-2</v>
      </c>
      <c r="K48" s="1"/>
      <c r="L48" s="1">
        <v>3.4169999999999998</v>
      </c>
      <c r="M48" s="1">
        <v>1</v>
      </c>
      <c r="N48" s="1">
        <v>97.54</v>
      </c>
      <c r="O48" s="1">
        <v>3.884E-2</v>
      </c>
      <c r="P48" s="1">
        <v>-0.45700000000000002</v>
      </c>
      <c r="Q48" s="1">
        <v>15.0229</v>
      </c>
      <c r="R48" s="1">
        <v>0.11957</v>
      </c>
      <c r="S48" s="1">
        <v>-1.111</v>
      </c>
      <c r="T48" s="1">
        <v>15.776999999999999</v>
      </c>
      <c r="U48" s="1">
        <v>8.4690000000000001E-2</v>
      </c>
    </row>
    <row r="49" spans="1:21">
      <c r="A49" s="1">
        <v>3.5</v>
      </c>
      <c r="B49" s="1">
        <v>1</v>
      </c>
      <c r="C49" s="1">
        <v>99.11</v>
      </c>
      <c r="D49" s="1">
        <v>3.9230000000000001E-2</v>
      </c>
      <c r="E49" s="1">
        <v>-0.36399999999999999</v>
      </c>
      <c r="F49" s="1">
        <v>15.645</v>
      </c>
      <c r="G49" s="1">
        <v>0.11457000000000001</v>
      </c>
      <c r="H49" s="1">
        <v>-1.181</v>
      </c>
      <c r="I49" s="1">
        <v>15.93</v>
      </c>
      <c r="J49" s="1">
        <v>7.7009999999999995E-2</v>
      </c>
      <c r="K49" s="1"/>
      <c r="L49" s="1">
        <v>3.5</v>
      </c>
      <c r="M49" s="1">
        <v>1</v>
      </c>
      <c r="N49" s="1">
        <v>98.11</v>
      </c>
      <c r="O49" s="1">
        <v>3.8960000000000002E-2</v>
      </c>
      <c r="P49" s="1">
        <v>-0.46600000000000003</v>
      </c>
      <c r="Q49" s="1">
        <v>15.192</v>
      </c>
      <c r="R49" s="1">
        <v>0.12024</v>
      </c>
      <c r="S49" s="1">
        <v>-1.1160000000000001</v>
      </c>
      <c r="T49" s="1">
        <v>15.759</v>
      </c>
      <c r="U49" s="1">
        <v>8.5019999999999998E-2</v>
      </c>
    </row>
    <row r="50" spans="1:21">
      <c r="A50" s="1">
        <v>3.5830000000000002</v>
      </c>
      <c r="B50" s="1">
        <v>1</v>
      </c>
      <c r="C50" s="1">
        <v>99.69</v>
      </c>
      <c r="D50" s="1">
        <v>3.9379999999999998E-2</v>
      </c>
      <c r="E50" s="1">
        <v>-0.374</v>
      </c>
      <c r="F50" s="1">
        <v>15.796099999999999</v>
      </c>
      <c r="G50" s="1">
        <v>0.11488</v>
      </c>
      <c r="H50" s="1">
        <v>-1.2</v>
      </c>
      <c r="I50" s="1">
        <v>15.898</v>
      </c>
      <c r="J50" s="1">
        <v>7.6939999999999995E-2</v>
      </c>
      <c r="K50" s="1"/>
      <c r="L50" s="1">
        <v>3.5830000000000002</v>
      </c>
      <c r="M50" s="1">
        <v>1</v>
      </c>
      <c r="N50" s="1">
        <v>98.69</v>
      </c>
      <c r="O50" s="1">
        <v>3.9079999999999997E-2</v>
      </c>
      <c r="P50" s="1">
        <v>-0.47399999999999998</v>
      </c>
      <c r="Q50" s="1">
        <v>15.3591</v>
      </c>
      <c r="R50" s="1">
        <v>0.12092</v>
      </c>
      <c r="S50" s="1">
        <v>-1.1220000000000001</v>
      </c>
      <c r="T50" s="1">
        <v>15.741</v>
      </c>
      <c r="U50" s="1">
        <v>8.5360000000000005E-2</v>
      </c>
    </row>
    <row r="51" spans="1:21">
      <c r="A51" s="1">
        <v>3.6669999999999998</v>
      </c>
      <c r="B51" s="1">
        <v>1</v>
      </c>
      <c r="C51" s="1">
        <v>100.25</v>
      </c>
      <c r="D51" s="1">
        <v>3.9530000000000003E-2</v>
      </c>
      <c r="E51" s="1">
        <v>-0.38500000000000001</v>
      </c>
      <c r="F51" s="1">
        <v>15.9459</v>
      </c>
      <c r="G51" s="1">
        <v>0.1152</v>
      </c>
      <c r="H51" s="1">
        <v>-1.2190000000000001</v>
      </c>
      <c r="I51" s="1">
        <v>15.867000000000001</v>
      </c>
      <c r="J51" s="1">
        <v>7.6880000000000004E-2</v>
      </c>
      <c r="K51" s="1"/>
      <c r="L51" s="1">
        <v>3.6669999999999998</v>
      </c>
      <c r="M51" s="1">
        <v>1</v>
      </c>
      <c r="N51" s="1">
        <v>99.26</v>
      </c>
      <c r="O51" s="1">
        <v>3.9199999999999999E-2</v>
      </c>
      <c r="P51" s="1">
        <v>-0.48299999999999998</v>
      </c>
      <c r="Q51" s="1">
        <v>15.526899999999999</v>
      </c>
      <c r="R51" s="1">
        <v>0.1216</v>
      </c>
      <c r="S51" s="1">
        <v>-1.1279999999999999</v>
      </c>
      <c r="T51" s="1">
        <v>15.724</v>
      </c>
      <c r="U51" s="1">
        <v>8.5720000000000005E-2</v>
      </c>
    </row>
    <row r="52" spans="1:21">
      <c r="A52" s="1">
        <v>3.75</v>
      </c>
      <c r="B52" s="1">
        <v>1</v>
      </c>
      <c r="C52" s="1">
        <v>100.81</v>
      </c>
      <c r="D52" s="1">
        <v>3.968E-2</v>
      </c>
      <c r="E52" s="1">
        <v>-0.39500000000000002</v>
      </c>
      <c r="F52" s="1">
        <v>16.096</v>
      </c>
      <c r="G52" s="1">
        <v>0.11552</v>
      </c>
      <c r="H52" s="1">
        <v>-1.2370000000000001</v>
      </c>
      <c r="I52" s="1">
        <v>15.836</v>
      </c>
      <c r="J52" s="1">
        <v>7.6840000000000006E-2</v>
      </c>
      <c r="K52" s="1"/>
      <c r="L52" s="1">
        <v>3.75</v>
      </c>
      <c r="M52" s="1">
        <v>1</v>
      </c>
      <c r="N52" s="1">
        <v>99.82</v>
      </c>
      <c r="O52" s="1">
        <v>3.9320000000000001E-2</v>
      </c>
      <c r="P52" s="1">
        <v>-0.49099999999999999</v>
      </c>
      <c r="Q52" s="1">
        <v>15.695</v>
      </c>
      <c r="R52" s="1">
        <v>0.12229</v>
      </c>
      <c r="S52" s="1">
        <v>-1.1339999999999999</v>
      </c>
      <c r="T52" s="1">
        <v>15.707000000000001</v>
      </c>
      <c r="U52" s="1">
        <v>8.609E-2</v>
      </c>
    </row>
    <row r="53" spans="1:21">
      <c r="A53" s="1">
        <v>3.8330000000000002</v>
      </c>
      <c r="B53" s="1">
        <v>1</v>
      </c>
      <c r="C53" s="1">
        <v>101.37</v>
      </c>
      <c r="D53" s="1">
        <v>3.9820000000000001E-2</v>
      </c>
      <c r="E53" s="1">
        <v>-0.40500000000000003</v>
      </c>
      <c r="F53" s="1">
        <v>16.245100000000001</v>
      </c>
      <c r="G53" s="1">
        <v>0.11583</v>
      </c>
      <c r="H53" s="1">
        <v>-1.256</v>
      </c>
      <c r="I53" s="1">
        <v>15.807</v>
      </c>
      <c r="J53" s="1">
        <v>7.6819999999999999E-2</v>
      </c>
      <c r="K53" s="1"/>
      <c r="L53" s="1">
        <v>3.8330000000000002</v>
      </c>
      <c r="M53" s="1">
        <v>1</v>
      </c>
      <c r="N53" s="1">
        <v>100.39</v>
      </c>
      <c r="O53" s="1">
        <v>3.9440000000000003E-2</v>
      </c>
      <c r="P53" s="1">
        <v>-0.5</v>
      </c>
      <c r="Q53" s="1">
        <v>15.8621</v>
      </c>
      <c r="R53" s="1">
        <v>0.12299</v>
      </c>
      <c r="S53" s="1">
        <v>-1.1399999999999999</v>
      </c>
      <c r="T53" s="1">
        <v>15.69</v>
      </c>
      <c r="U53" s="1">
        <v>8.6470000000000005E-2</v>
      </c>
    </row>
    <row r="54" spans="1:21">
      <c r="A54" s="1">
        <v>3.9169999999999998</v>
      </c>
      <c r="B54" s="1">
        <v>1</v>
      </c>
      <c r="C54" s="1">
        <v>101.93</v>
      </c>
      <c r="D54" s="1">
        <v>3.9949999999999999E-2</v>
      </c>
      <c r="E54" s="1">
        <v>-0.41599999999999998</v>
      </c>
      <c r="F54" s="1">
        <v>16.396899999999999</v>
      </c>
      <c r="G54" s="1">
        <v>0.11616</v>
      </c>
      <c r="H54" s="1">
        <v>-1.2729999999999999</v>
      </c>
      <c r="I54" s="1">
        <v>15.779</v>
      </c>
      <c r="J54" s="1">
        <v>7.6819999999999999E-2</v>
      </c>
      <c r="K54" s="1"/>
      <c r="L54" s="1">
        <v>3.9169999999999998</v>
      </c>
      <c r="M54" s="1">
        <v>1</v>
      </c>
      <c r="N54" s="1">
        <v>100.96</v>
      </c>
      <c r="O54" s="1">
        <v>3.9550000000000002E-2</v>
      </c>
      <c r="P54" s="1">
        <v>-0.50800000000000001</v>
      </c>
      <c r="Q54" s="1">
        <v>16.029900000000001</v>
      </c>
      <c r="R54" s="1">
        <v>0.1237</v>
      </c>
      <c r="S54" s="1">
        <v>-1.145</v>
      </c>
      <c r="T54" s="1">
        <v>15.673</v>
      </c>
      <c r="U54" s="1">
        <v>8.6870000000000003E-2</v>
      </c>
    </row>
    <row r="55" spans="1:21">
      <c r="A55" s="1">
        <v>4</v>
      </c>
      <c r="B55" s="1">
        <v>1</v>
      </c>
      <c r="C55" s="1">
        <v>102.49</v>
      </c>
      <c r="D55" s="1">
        <v>4.0079999999999998E-2</v>
      </c>
      <c r="E55" s="1">
        <v>-0.42599999999999999</v>
      </c>
      <c r="F55" s="1">
        <v>16.550999999999998</v>
      </c>
      <c r="G55" s="1">
        <v>0.11649</v>
      </c>
      <c r="H55" s="1">
        <v>-1.2909999999999999</v>
      </c>
      <c r="I55" s="1">
        <v>15.752000000000001</v>
      </c>
      <c r="J55" s="1">
        <v>7.6840000000000006E-2</v>
      </c>
      <c r="K55" s="1"/>
      <c r="L55" s="1">
        <v>4</v>
      </c>
      <c r="M55" s="1">
        <v>1</v>
      </c>
      <c r="N55" s="1">
        <v>101.54</v>
      </c>
      <c r="O55" s="1">
        <v>3.9669999999999997E-2</v>
      </c>
      <c r="P55" s="1">
        <v>-0.51600000000000001</v>
      </c>
      <c r="Q55" s="1">
        <v>16.198</v>
      </c>
      <c r="R55" s="1">
        <v>0.1244</v>
      </c>
      <c r="S55" s="1">
        <v>-1.151</v>
      </c>
      <c r="T55" s="1">
        <v>15.656000000000001</v>
      </c>
      <c r="U55" s="1">
        <v>8.7279999999999996E-2</v>
      </c>
    </row>
    <row r="56" spans="1:21">
      <c r="A56" s="1">
        <v>4.0830000000000002</v>
      </c>
      <c r="B56" s="1">
        <v>1</v>
      </c>
      <c r="C56" s="1">
        <v>103.06</v>
      </c>
      <c r="D56" s="1">
        <v>4.0210000000000003E-2</v>
      </c>
      <c r="E56" s="1">
        <v>-0.437</v>
      </c>
      <c r="F56" s="1">
        <v>16.708100000000002</v>
      </c>
      <c r="G56" s="1">
        <v>0.11681999999999999</v>
      </c>
      <c r="H56" s="1">
        <v>-1.3089999999999999</v>
      </c>
      <c r="I56" s="1">
        <v>15.727</v>
      </c>
      <c r="J56" s="1">
        <v>7.6869999999999994E-2</v>
      </c>
      <c r="K56" s="1"/>
      <c r="L56" s="1">
        <v>4.0830000000000002</v>
      </c>
      <c r="M56" s="1">
        <v>1</v>
      </c>
      <c r="N56" s="1">
        <v>102.12</v>
      </c>
      <c r="O56" s="1">
        <v>3.9789999999999999E-2</v>
      </c>
      <c r="P56" s="1">
        <v>-0.52400000000000002</v>
      </c>
      <c r="Q56" s="1">
        <v>16.366099999999999</v>
      </c>
      <c r="R56" s="1">
        <v>0.12512000000000001</v>
      </c>
      <c r="S56" s="1">
        <v>-1.157</v>
      </c>
      <c r="T56" s="1">
        <v>15.638999999999999</v>
      </c>
      <c r="U56" s="1">
        <v>8.77E-2</v>
      </c>
    </row>
    <row r="57" spans="1:21">
      <c r="A57" s="1">
        <v>4.1669999999999998</v>
      </c>
      <c r="B57" s="1">
        <v>1</v>
      </c>
      <c r="C57" s="1">
        <v>103.64</v>
      </c>
      <c r="D57" s="1">
        <v>4.0329999999999998E-2</v>
      </c>
      <c r="E57" s="1">
        <v>-0.44800000000000001</v>
      </c>
      <c r="F57" s="1">
        <v>16.8689</v>
      </c>
      <c r="G57" s="1">
        <v>0.11717</v>
      </c>
      <c r="H57" s="1">
        <v>-1.325</v>
      </c>
      <c r="I57" s="1">
        <v>15.704000000000001</v>
      </c>
      <c r="J57" s="1">
        <v>7.6920000000000002E-2</v>
      </c>
      <c r="K57" s="1"/>
      <c r="L57" s="1">
        <v>4.1669999999999998</v>
      </c>
      <c r="M57" s="1">
        <v>1</v>
      </c>
      <c r="N57" s="1">
        <v>102.71</v>
      </c>
      <c r="O57" s="1">
        <v>3.9919999999999997E-2</v>
      </c>
      <c r="P57" s="1">
        <v>-0.53200000000000003</v>
      </c>
      <c r="Q57" s="1">
        <v>16.535900000000002</v>
      </c>
      <c r="R57" s="1">
        <v>0.12584000000000001</v>
      </c>
      <c r="S57" s="1">
        <v>-1.163</v>
      </c>
      <c r="T57" s="1">
        <v>15.622</v>
      </c>
      <c r="U57" s="1">
        <v>8.8139999999999996E-2</v>
      </c>
    </row>
    <row r="58" spans="1:21">
      <c r="A58" s="1">
        <v>4.25</v>
      </c>
      <c r="B58" s="1">
        <v>1</v>
      </c>
      <c r="C58" s="1">
        <v>104.22</v>
      </c>
      <c r="D58" s="1">
        <v>4.045E-2</v>
      </c>
      <c r="E58" s="1">
        <v>-0.45900000000000002</v>
      </c>
      <c r="F58" s="1">
        <v>17.033000000000001</v>
      </c>
      <c r="G58" s="1">
        <v>0.11752</v>
      </c>
      <c r="H58" s="1">
        <v>-1.3420000000000001</v>
      </c>
      <c r="I58" s="1">
        <v>15.682</v>
      </c>
      <c r="J58" s="1">
        <v>7.6999999999999999E-2</v>
      </c>
      <c r="K58" s="1"/>
      <c r="L58" s="1">
        <v>4.25</v>
      </c>
      <c r="M58" s="1">
        <v>1</v>
      </c>
      <c r="N58" s="1">
        <v>103.31</v>
      </c>
      <c r="O58" s="1">
        <v>4.0039999999999999E-2</v>
      </c>
      <c r="P58" s="1">
        <v>-0.53900000000000003</v>
      </c>
      <c r="Q58" s="1">
        <v>16.706</v>
      </c>
      <c r="R58" s="1">
        <v>0.12656999999999999</v>
      </c>
      <c r="S58" s="1">
        <v>-1.169</v>
      </c>
      <c r="T58" s="1">
        <v>15.605</v>
      </c>
      <c r="U58" s="1">
        <v>8.8599999999999998E-2</v>
      </c>
    </row>
    <row r="59" spans="1:21">
      <c r="A59" s="1">
        <v>4.3330000000000002</v>
      </c>
      <c r="B59" s="1">
        <v>1</v>
      </c>
      <c r="C59" s="1">
        <v>104.8</v>
      </c>
      <c r="D59" s="1">
        <v>4.0570000000000002E-2</v>
      </c>
      <c r="E59" s="1">
        <v>-0.47099999999999997</v>
      </c>
      <c r="F59" s="1">
        <v>17.2011</v>
      </c>
      <c r="G59" s="1">
        <v>0.11788</v>
      </c>
      <c r="H59" s="1">
        <v>-1.359</v>
      </c>
      <c r="I59" s="1">
        <v>15.662000000000001</v>
      </c>
      <c r="J59" s="1">
        <v>7.7090000000000006E-2</v>
      </c>
      <c r="K59" s="1"/>
      <c r="L59" s="1">
        <v>4.3330000000000002</v>
      </c>
      <c r="M59" s="1">
        <v>1</v>
      </c>
      <c r="N59" s="1">
        <v>103.91</v>
      </c>
      <c r="O59" s="1">
        <v>4.0160000000000001E-2</v>
      </c>
      <c r="P59" s="1">
        <v>-0.54700000000000004</v>
      </c>
      <c r="Q59" s="1">
        <v>16.8781</v>
      </c>
      <c r="R59" s="1">
        <v>0.12731000000000001</v>
      </c>
      <c r="S59" s="1">
        <v>-1.175</v>
      </c>
      <c r="T59" s="1">
        <v>15.589</v>
      </c>
      <c r="U59" s="1">
        <v>8.906E-2</v>
      </c>
    </row>
    <row r="60" spans="1:21">
      <c r="A60" s="1">
        <v>4.4169999999999998</v>
      </c>
      <c r="B60" s="1">
        <v>1</v>
      </c>
      <c r="C60" s="1">
        <v>105.4</v>
      </c>
      <c r="D60" s="1">
        <v>4.0680000000000001E-2</v>
      </c>
      <c r="E60" s="1">
        <v>-0.48199999999999998</v>
      </c>
      <c r="F60" s="1">
        <v>17.372900000000001</v>
      </c>
      <c r="G60" s="1">
        <v>0.11826</v>
      </c>
      <c r="H60" s="1">
        <v>-1.375</v>
      </c>
      <c r="I60" s="1">
        <v>15.644</v>
      </c>
      <c r="J60" s="1">
        <v>7.7200000000000005E-2</v>
      </c>
      <c r="K60" s="1"/>
      <c r="L60" s="1">
        <v>4.4169999999999998</v>
      </c>
      <c r="M60" s="1">
        <v>1</v>
      </c>
      <c r="N60" s="1">
        <v>104.53</v>
      </c>
      <c r="O60" s="1">
        <v>4.0280000000000003E-2</v>
      </c>
      <c r="P60" s="1">
        <v>-0.55500000000000005</v>
      </c>
      <c r="Q60" s="1">
        <v>17.0519</v>
      </c>
      <c r="R60" s="1">
        <v>0.12806000000000001</v>
      </c>
      <c r="S60" s="1">
        <v>-1.181</v>
      </c>
      <c r="T60" s="1">
        <v>15.573</v>
      </c>
      <c r="U60" s="1">
        <v>8.9539999999999995E-2</v>
      </c>
    </row>
    <row r="61" spans="1:21">
      <c r="A61" s="1">
        <v>4.5</v>
      </c>
      <c r="B61" s="1">
        <v>1</v>
      </c>
      <c r="C61" s="1">
        <v>106</v>
      </c>
      <c r="D61" s="1">
        <v>4.0779999999999997E-2</v>
      </c>
      <c r="E61" s="1">
        <v>-0.49399999999999999</v>
      </c>
      <c r="F61" s="1">
        <v>17.547999999999998</v>
      </c>
      <c r="G61" s="1">
        <v>0.11864</v>
      </c>
      <c r="H61" s="1">
        <v>-1.391</v>
      </c>
      <c r="I61" s="1">
        <v>15.625999999999999</v>
      </c>
      <c r="J61" s="1">
        <v>7.7329999999999996E-2</v>
      </c>
      <c r="K61" s="1"/>
      <c r="L61" s="1">
        <v>4.5</v>
      </c>
      <c r="M61" s="1">
        <v>1</v>
      </c>
      <c r="N61" s="1">
        <v>105.15</v>
      </c>
      <c r="O61" s="1">
        <v>4.0410000000000001E-2</v>
      </c>
      <c r="P61" s="1">
        <v>-0.56299999999999994</v>
      </c>
      <c r="Q61" s="1">
        <v>17.227</v>
      </c>
      <c r="R61" s="1">
        <v>0.12881000000000001</v>
      </c>
      <c r="S61" s="1">
        <v>-1.1870000000000001</v>
      </c>
      <c r="T61" s="1">
        <v>15.557</v>
      </c>
      <c r="U61" s="1">
        <v>9.0039999999999995E-2</v>
      </c>
    </row>
    <row r="62" spans="1:21">
      <c r="A62" s="1">
        <v>4.5830000000000002</v>
      </c>
      <c r="B62" s="1">
        <v>1</v>
      </c>
      <c r="C62" s="1">
        <v>106.6</v>
      </c>
      <c r="D62" s="1">
        <v>4.0890000000000003E-2</v>
      </c>
      <c r="E62" s="1">
        <v>-0.50600000000000001</v>
      </c>
      <c r="F62" s="1">
        <v>17.725300000000001</v>
      </c>
      <c r="G62" s="1">
        <v>0.11903</v>
      </c>
      <c r="H62" s="1">
        <v>-1.407</v>
      </c>
      <c r="I62" s="1">
        <v>15.61</v>
      </c>
      <c r="J62" s="1">
        <v>7.7479999999999993E-2</v>
      </c>
      <c r="K62" s="1"/>
      <c r="L62" s="1">
        <v>4.5830000000000002</v>
      </c>
      <c r="M62" s="1">
        <v>1</v>
      </c>
      <c r="N62" s="1">
        <v>105.77</v>
      </c>
      <c r="O62" s="1">
        <v>4.0529999999999997E-2</v>
      </c>
      <c r="P62" s="1">
        <v>-0.56999999999999995</v>
      </c>
      <c r="Q62" s="1">
        <v>17.4041</v>
      </c>
      <c r="R62" s="1">
        <v>0.12956999999999999</v>
      </c>
      <c r="S62" s="1">
        <v>-1.1930000000000001</v>
      </c>
      <c r="T62" s="1">
        <v>15.542</v>
      </c>
      <c r="U62" s="1">
        <v>9.0539999999999995E-2</v>
      </c>
    </row>
    <row r="63" spans="1:21">
      <c r="A63" s="1">
        <v>4.6669999999999998</v>
      </c>
      <c r="B63" s="1">
        <v>1</v>
      </c>
      <c r="C63" s="1">
        <v>107.21</v>
      </c>
      <c r="D63" s="1">
        <v>4.0980000000000003E-2</v>
      </c>
      <c r="E63" s="1">
        <v>-0.51800000000000002</v>
      </c>
      <c r="F63" s="1">
        <v>17.904299999999999</v>
      </c>
      <c r="G63" s="1">
        <v>0.11942</v>
      </c>
      <c r="H63" s="1">
        <v>-1.4219999999999999</v>
      </c>
      <c r="I63" s="1">
        <v>15.595000000000001</v>
      </c>
      <c r="J63" s="1">
        <v>7.7649999999999997E-2</v>
      </c>
      <c r="K63" s="1"/>
      <c r="L63" s="1">
        <v>4.6669999999999998</v>
      </c>
      <c r="M63" s="1">
        <v>1</v>
      </c>
      <c r="N63" s="1">
        <v>106.4</v>
      </c>
      <c r="O63" s="1">
        <v>4.0649999999999999E-2</v>
      </c>
      <c r="P63" s="1">
        <v>-0.57799999999999996</v>
      </c>
      <c r="Q63" s="1">
        <v>17.581900000000001</v>
      </c>
      <c r="R63" s="1">
        <v>0.13033</v>
      </c>
      <c r="S63" s="1">
        <v>-1.198</v>
      </c>
      <c r="T63" s="1">
        <v>15.528</v>
      </c>
      <c r="U63" s="1">
        <v>9.1060000000000002E-2</v>
      </c>
    </row>
    <row r="64" spans="1:21">
      <c r="A64" s="1">
        <v>4.75</v>
      </c>
      <c r="B64" s="1">
        <v>1</v>
      </c>
      <c r="C64" s="1">
        <v>107.81</v>
      </c>
      <c r="D64" s="1">
        <v>4.1070000000000002E-2</v>
      </c>
      <c r="E64" s="1">
        <v>-0.53</v>
      </c>
      <c r="F64" s="1">
        <v>18.085999999999999</v>
      </c>
      <c r="G64" s="1">
        <v>0.11983000000000001</v>
      </c>
      <c r="H64" s="1">
        <v>-1.4370000000000001</v>
      </c>
      <c r="I64" s="1">
        <v>15.582000000000001</v>
      </c>
      <c r="J64" s="1">
        <v>7.7840000000000006E-2</v>
      </c>
      <c r="K64" s="1"/>
      <c r="L64" s="1">
        <v>4.75</v>
      </c>
      <c r="M64" s="1">
        <v>1</v>
      </c>
      <c r="N64" s="1">
        <v>107.02</v>
      </c>
      <c r="O64" s="1">
        <v>4.0770000000000001E-2</v>
      </c>
      <c r="P64" s="1">
        <v>-0.58499999999999996</v>
      </c>
      <c r="Q64" s="1">
        <v>17.760999999999999</v>
      </c>
      <c r="R64" s="1">
        <v>0.13109999999999999</v>
      </c>
      <c r="S64" s="1">
        <v>-1.204</v>
      </c>
      <c r="T64" s="1">
        <v>15.515000000000001</v>
      </c>
      <c r="U64" s="1">
        <v>9.1600000000000001E-2</v>
      </c>
    </row>
    <row r="65" spans="1:21">
      <c r="A65" s="1">
        <v>4.8330000000000002</v>
      </c>
      <c r="B65" s="1">
        <v>1</v>
      </c>
      <c r="C65" s="1">
        <v>108.41</v>
      </c>
      <c r="D65" s="1">
        <v>4.1149999999999999E-2</v>
      </c>
      <c r="E65" s="1">
        <v>-0.54300000000000004</v>
      </c>
      <c r="F65" s="1">
        <v>18.267299999999999</v>
      </c>
      <c r="G65" s="1">
        <v>0.12025</v>
      </c>
      <c r="H65" s="1">
        <v>-1.452</v>
      </c>
      <c r="I65" s="1">
        <v>15.569000000000001</v>
      </c>
      <c r="J65" s="1">
        <v>7.8060000000000004E-2</v>
      </c>
      <c r="K65" s="1"/>
      <c r="L65" s="1">
        <v>4.8330000000000002</v>
      </c>
      <c r="M65" s="1">
        <v>1</v>
      </c>
      <c r="N65" s="1">
        <v>107.64</v>
      </c>
      <c r="O65" s="1">
        <v>4.088E-2</v>
      </c>
      <c r="P65" s="1">
        <v>-0.59199999999999997</v>
      </c>
      <c r="Q65" s="1">
        <v>17.940100000000001</v>
      </c>
      <c r="R65" s="1">
        <v>0.13186</v>
      </c>
      <c r="S65" s="1">
        <v>-1.2090000000000001</v>
      </c>
      <c r="T65" s="1">
        <v>15.503</v>
      </c>
      <c r="U65" s="1">
        <v>9.214E-2</v>
      </c>
    </row>
    <row r="66" spans="1:21">
      <c r="A66" s="1">
        <v>4.9169999999999998</v>
      </c>
      <c r="B66" s="1">
        <v>1</v>
      </c>
      <c r="C66" s="1">
        <v>109.01</v>
      </c>
      <c r="D66" s="1">
        <v>4.1230000000000003E-2</v>
      </c>
      <c r="E66" s="1">
        <v>-0.55500000000000005</v>
      </c>
      <c r="F66" s="1">
        <v>18.450700000000001</v>
      </c>
      <c r="G66" s="1">
        <v>0.12067</v>
      </c>
      <c r="H66" s="1">
        <v>-1.4670000000000001</v>
      </c>
      <c r="I66" s="1">
        <v>15.557</v>
      </c>
      <c r="J66" s="1">
        <v>7.8289999999999998E-2</v>
      </c>
      <c r="K66" s="1"/>
      <c r="L66" s="1">
        <v>4.9169999999999998</v>
      </c>
      <c r="M66" s="1">
        <v>1</v>
      </c>
      <c r="N66" s="1">
        <v>108.26</v>
      </c>
      <c r="O66" s="1">
        <v>4.0989999999999999E-2</v>
      </c>
      <c r="P66" s="1">
        <v>-0.6</v>
      </c>
      <c r="Q66" s="1">
        <v>18.119800000000001</v>
      </c>
      <c r="R66" s="1">
        <v>0.13264000000000001</v>
      </c>
      <c r="S66" s="1">
        <v>-1.2150000000000001</v>
      </c>
      <c r="T66" s="1">
        <v>15.492000000000001</v>
      </c>
      <c r="U66" s="1">
        <v>9.2700000000000005E-2</v>
      </c>
    </row>
    <row r="67" spans="1:21">
      <c r="A67" s="1">
        <v>5</v>
      </c>
      <c r="B67" s="1">
        <v>1</v>
      </c>
      <c r="C67" s="1">
        <v>109.59</v>
      </c>
      <c r="D67" s="1">
        <v>4.1309999999999999E-2</v>
      </c>
      <c r="E67" s="1">
        <v>-0.56699999999999995</v>
      </c>
      <c r="F67" s="1">
        <v>18.632999999999999</v>
      </c>
      <c r="G67" s="1">
        <v>0.1211</v>
      </c>
      <c r="H67" s="1">
        <v>-1.4810000000000001</v>
      </c>
      <c r="I67" s="1">
        <v>15.547000000000001</v>
      </c>
      <c r="J67" s="1">
        <v>7.8560000000000005E-2</v>
      </c>
      <c r="K67" s="1"/>
      <c r="L67" s="1">
        <v>5</v>
      </c>
      <c r="M67" s="1">
        <v>1</v>
      </c>
      <c r="N67" s="1">
        <v>108.86</v>
      </c>
      <c r="O67" s="1">
        <v>4.1099999999999998E-2</v>
      </c>
      <c r="P67" s="1">
        <v>-0.60699999999999998</v>
      </c>
      <c r="Q67" s="1">
        <v>18.298999999999999</v>
      </c>
      <c r="R67" s="1">
        <v>0.13339999999999999</v>
      </c>
      <c r="S67" s="1">
        <v>-1.22</v>
      </c>
      <c r="T67" s="1">
        <v>15.483000000000001</v>
      </c>
      <c r="U67" s="1">
        <v>9.3259999999999996E-2</v>
      </c>
    </row>
    <row r="68" spans="1:21">
      <c r="A68" s="1">
        <v>5.0830000000000002</v>
      </c>
      <c r="B68" s="1">
        <v>1</v>
      </c>
      <c r="C68" s="1">
        <v>110.16</v>
      </c>
      <c r="D68" s="1">
        <v>4.1369999999999997E-2</v>
      </c>
      <c r="E68" s="1">
        <v>-0.57899999999999996</v>
      </c>
      <c r="F68" s="1">
        <v>18.814299999999999</v>
      </c>
      <c r="G68" s="1">
        <v>0.12154</v>
      </c>
      <c r="H68" s="1">
        <v>-1.4950000000000001</v>
      </c>
      <c r="I68" s="1">
        <v>15.538</v>
      </c>
      <c r="J68" s="1">
        <v>7.8839999999999993E-2</v>
      </c>
      <c r="K68" s="1"/>
      <c r="L68" s="1">
        <v>5.0830000000000002</v>
      </c>
      <c r="M68" s="1">
        <v>1</v>
      </c>
      <c r="N68" s="1">
        <v>109.45</v>
      </c>
      <c r="O68" s="1">
        <v>4.1200000000000001E-2</v>
      </c>
      <c r="P68" s="1">
        <v>-0.61399999999999999</v>
      </c>
      <c r="Q68" s="1">
        <v>18.479099999999999</v>
      </c>
      <c r="R68" s="1">
        <v>0.13416</v>
      </c>
      <c r="S68" s="1">
        <v>-1.2250000000000001</v>
      </c>
      <c r="T68" s="1">
        <v>15.475</v>
      </c>
      <c r="U68" s="1">
        <v>9.3840000000000007E-2</v>
      </c>
    </row>
    <row r="69" spans="1:21">
      <c r="A69" s="1">
        <v>5.1669999999999998</v>
      </c>
      <c r="B69" s="1">
        <v>1</v>
      </c>
      <c r="C69" s="1">
        <v>110.73</v>
      </c>
      <c r="D69" s="1">
        <v>4.1439999999999998E-2</v>
      </c>
      <c r="E69" s="1">
        <v>-0.59099999999999997</v>
      </c>
      <c r="F69" s="1">
        <v>18.994199999999999</v>
      </c>
      <c r="G69" s="1">
        <v>0.12198000000000001</v>
      </c>
      <c r="H69" s="1">
        <v>-1.5089999999999999</v>
      </c>
      <c r="I69" s="1">
        <v>15.53</v>
      </c>
      <c r="J69" s="1">
        <v>7.9149999999999998E-2</v>
      </c>
      <c r="K69" s="1"/>
      <c r="L69" s="1">
        <v>5.1669999999999998</v>
      </c>
      <c r="M69" s="1">
        <v>1</v>
      </c>
      <c r="N69" s="1">
        <v>110.03</v>
      </c>
      <c r="O69" s="1">
        <v>4.1300000000000003E-2</v>
      </c>
      <c r="P69" s="1">
        <v>-0.621</v>
      </c>
      <c r="Q69" s="1">
        <v>18.658100000000001</v>
      </c>
      <c r="R69" s="1">
        <v>0.13492999999999999</v>
      </c>
      <c r="S69" s="1">
        <v>-1.2310000000000001</v>
      </c>
      <c r="T69" s="1">
        <v>15.468</v>
      </c>
      <c r="U69" s="1">
        <v>9.443E-2</v>
      </c>
    </row>
    <row r="70" spans="1:21">
      <c r="A70" s="1">
        <v>5.25</v>
      </c>
      <c r="B70" s="1">
        <v>1</v>
      </c>
      <c r="C70" s="1">
        <v>111.28</v>
      </c>
      <c r="D70" s="1">
        <v>4.1489999999999999E-2</v>
      </c>
      <c r="E70" s="1">
        <v>-0.60299999999999998</v>
      </c>
      <c r="F70" s="1">
        <v>19.172000000000001</v>
      </c>
      <c r="G70" s="1">
        <v>0.12243</v>
      </c>
      <c r="H70" s="1">
        <v>-1.5229999999999999</v>
      </c>
      <c r="I70" s="1">
        <v>15.523</v>
      </c>
      <c r="J70" s="1">
        <v>7.9479999999999995E-2</v>
      </c>
      <c r="K70" s="1"/>
      <c r="L70" s="1">
        <v>5.25</v>
      </c>
      <c r="M70" s="1">
        <v>1</v>
      </c>
      <c r="N70" s="1">
        <v>110.6</v>
      </c>
      <c r="O70" s="1">
        <v>4.1399999999999999E-2</v>
      </c>
      <c r="P70" s="1">
        <v>-0.627</v>
      </c>
      <c r="Q70" s="1">
        <v>18.837</v>
      </c>
      <c r="R70" s="1">
        <v>0.13569000000000001</v>
      </c>
      <c r="S70" s="1">
        <v>-1.236</v>
      </c>
      <c r="T70" s="1">
        <v>15.462999999999999</v>
      </c>
      <c r="U70" s="1">
        <v>9.5030000000000003E-2</v>
      </c>
    </row>
    <row r="71" spans="1:21">
      <c r="A71" s="1">
        <v>5.3330000000000002</v>
      </c>
      <c r="B71" s="1">
        <v>1</v>
      </c>
      <c r="C71" s="1">
        <v>111.81</v>
      </c>
      <c r="D71" s="1">
        <v>4.1549999999999997E-2</v>
      </c>
      <c r="E71" s="1">
        <v>-0.61499999999999999</v>
      </c>
      <c r="F71" s="1">
        <v>19.349</v>
      </c>
      <c r="G71" s="1">
        <v>0.12289</v>
      </c>
      <c r="H71" s="1">
        <v>-1.536</v>
      </c>
      <c r="I71" s="1">
        <v>15.516999999999999</v>
      </c>
      <c r="J71" s="1">
        <v>7.9829999999999998E-2</v>
      </c>
      <c r="K71" s="1"/>
      <c r="L71" s="1">
        <v>5.3330000000000002</v>
      </c>
      <c r="M71" s="1">
        <v>1</v>
      </c>
      <c r="N71" s="1">
        <v>111.16</v>
      </c>
      <c r="O71" s="1">
        <v>4.1489999999999999E-2</v>
      </c>
      <c r="P71" s="1">
        <v>-0.63400000000000001</v>
      </c>
      <c r="Q71" s="1">
        <v>19.016999999999999</v>
      </c>
      <c r="R71" s="1">
        <v>0.13643</v>
      </c>
      <c r="S71" s="1">
        <v>-1.2410000000000001</v>
      </c>
      <c r="T71" s="1">
        <v>15.46</v>
      </c>
      <c r="U71" s="1">
        <v>9.5630000000000007E-2</v>
      </c>
    </row>
    <row r="72" spans="1:21">
      <c r="A72" s="1">
        <v>5.4169999999999998</v>
      </c>
      <c r="B72" s="1">
        <v>1</v>
      </c>
      <c r="C72" s="1">
        <v>112.35</v>
      </c>
      <c r="D72" s="1">
        <v>4.1599999999999998E-2</v>
      </c>
      <c r="E72" s="1">
        <v>-0.627</v>
      </c>
      <c r="F72" s="1">
        <v>19.525300000000001</v>
      </c>
      <c r="G72" s="1">
        <v>0.12335</v>
      </c>
      <c r="H72" s="1">
        <v>-1.5489999999999999</v>
      </c>
      <c r="I72" s="1">
        <v>15.510999999999999</v>
      </c>
      <c r="J72" s="1">
        <v>8.0199999999999994E-2</v>
      </c>
      <c r="K72" s="1"/>
      <c r="L72" s="1">
        <v>5.4169999999999998</v>
      </c>
      <c r="M72" s="1">
        <v>1</v>
      </c>
      <c r="N72" s="1">
        <v>111.71</v>
      </c>
      <c r="O72" s="1">
        <v>4.1570000000000003E-2</v>
      </c>
      <c r="P72" s="1">
        <v>-0.64</v>
      </c>
      <c r="Q72" s="1">
        <v>19.1967</v>
      </c>
      <c r="R72" s="1">
        <v>0.13719000000000001</v>
      </c>
      <c r="S72" s="1">
        <v>-1.2450000000000001</v>
      </c>
      <c r="T72" s="1">
        <v>15.457000000000001</v>
      </c>
      <c r="U72" s="1">
        <v>9.6240000000000006E-2</v>
      </c>
    </row>
    <row r="73" spans="1:21">
      <c r="A73" s="1">
        <v>5.5</v>
      </c>
      <c r="B73" s="1">
        <v>1</v>
      </c>
      <c r="C73" s="1">
        <v>112.87</v>
      </c>
      <c r="D73" s="1">
        <v>4.165E-2</v>
      </c>
      <c r="E73" s="1">
        <v>-0.63900000000000001</v>
      </c>
      <c r="F73" s="1">
        <v>19.701000000000001</v>
      </c>
      <c r="G73" s="1">
        <v>0.12383</v>
      </c>
      <c r="H73" s="1">
        <v>-1.5620000000000001</v>
      </c>
      <c r="I73" s="1">
        <v>15.507</v>
      </c>
      <c r="J73" s="1">
        <v>8.0589999999999995E-2</v>
      </c>
      <c r="K73" s="1"/>
      <c r="L73" s="1">
        <v>5.5</v>
      </c>
      <c r="M73" s="1">
        <v>1</v>
      </c>
      <c r="N73" s="1">
        <v>112.24</v>
      </c>
      <c r="O73" s="1">
        <v>4.165E-2</v>
      </c>
      <c r="P73" s="1">
        <v>-0.64700000000000002</v>
      </c>
      <c r="Q73" s="1">
        <v>19.376999999999999</v>
      </c>
      <c r="R73" s="1">
        <v>0.13794000000000001</v>
      </c>
      <c r="S73" s="1">
        <v>-1.25</v>
      </c>
      <c r="T73" s="1">
        <v>15.457000000000001</v>
      </c>
      <c r="U73" s="1">
        <v>9.6860000000000002E-2</v>
      </c>
    </row>
    <row r="74" spans="1:21">
      <c r="A74" s="1">
        <v>5.5830000000000002</v>
      </c>
      <c r="B74" s="1">
        <v>1</v>
      </c>
      <c r="C74" s="1">
        <v>113.38</v>
      </c>
      <c r="D74" s="1">
        <v>4.1700000000000001E-2</v>
      </c>
      <c r="E74" s="1">
        <v>-0.65100000000000002</v>
      </c>
      <c r="F74" s="1">
        <v>19.8767</v>
      </c>
      <c r="G74" s="1">
        <v>0.12432</v>
      </c>
      <c r="H74" s="1">
        <v>-1.575</v>
      </c>
      <c r="I74" s="1">
        <v>15.503</v>
      </c>
      <c r="J74" s="1">
        <v>8.1000000000000003E-2</v>
      </c>
      <c r="K74" s="1"/>
      <c r="L74" s="1">
        <v>5.5830000000000002</v>
      </c>
      <c r="M74" s="1">
        <v>1</v>
      </c>
      <c r="N74" s="1">
        <v>112.77</v>
      </c>
      <c r="O74" s="1">
        <v>4.1730000000000003E-2</v>
      </c>
      <c r="P74" s="1">
        <v>-0.65300000000000002</v>
      </c>
      <c r="Q74" s="1">
        <v>19.5581</v>
      </c>
      <c r="R74" s="1">
        <v>0.13868</v>
      </c>
      <c r="S74" s="1">
        <v>-1.2549999999999999</v>
      </c>
      <c r="T74" s="1">
        <v>15.458</v>
      </c>
      <c r="U74" s="1">
        <v>9.7489999999999993E-2</v>
      </c>
    </row>
    <row r="75" spans="1:21">
      <c r="A75" s="1">
        <v>5.6669999999999998</v>
      </c>
      <c r="B75" s="1">
        <v>1</v>
      </c>
      <c r="C75" s="1">
        <v>113.9</v>
      </c>
      <c r="D75" s="1">
        <v>4.1739999999999999E-2</v>
      </c>
      <c r="E75" s="1">
        <v>-0.66300000000000003</v>
      </c>
      <c r="F75" s="1">
        <v>20.052299999999999</v>
      </c>
      <c r="G75" s="1">
        <v>0.12482</v>
      </c>
      <c r="H75" s="1">
        <v>-1.587</v>
      </c>
      <c r="I75" s="1">
        <v>15.5</v>
      </c>
      <c r="J75" s="1">
        <v>8.1430000000000002E-2</v>
      </c>
      <c r="K75" s="1"/>
      <c r="L75" s="1">
        <v>5.6669999999999998</v>
      </c>
      <c r="M75" s="1">
        <v>1</v>
      </c>
      <c r="N75" s="1">
        <v>113.29</v>
      </c>
      <c r="O75" s="1">
        <v>4.1799999999999997E-2</v>
      </c>
      <c r="P75" s="1">
        <v>-0.65900000000000003</v>
      </c>
      <c r="Q75" s="1">
        <v>19.740400000000001</v>
      </c>
      <c r="R75" s="1">
        <v>0.13941999999999999</v>
      </c>
      <c r="S75" s="1">
        <v>-1.26</v>
      </c>
      <c r="T75" s="1">
        <v>15.461</v>
      </c>
      <c r="U75" s="1">
        <v>9.8119999999999999E-2</v>
      </c>
    </row>
    <row r="76" spans="1:21">
      <c r="A76" s="1">
        <v>5.75</v>
      </c>
      <c r="B76" s="1">
        <v>1</v>
      </c>
      <c r="C76" s="1">
        <v>114.41</v>
      </c>
      <c r="D76" s="1">
        <v>4.1779999999999998E-2</v>
      </c>
      <c r="E76" s="1">
        <v>-0.67500000000000004</v>
      </c>
      <c r="F76" s="1">
        <v>20.228999999999999</v>
      </c>
      <c r="G76" s="1">
        <v>0.12534000000000001</v>
      </c>
      <c r="H76" s="1">
        <v>-1.599</v>
      </c>
      <c r="I76" s="1">
        <v>15.497999999999999</v>
      </c>
      <c r="J76" s="1">
        <v>8.1890000000000004E-2</v>
      </c>
      <c r="K76" s="1"/>
      <c r="L76" s="1">
        <v>5.75</v>
      </c>
      <c r="M76" s="1">
        <v>1</v>
      </c>
      <c r="N76" s="1">
        <v>113.81</v>
      </c>
      <c r="O76" s="1">
        <v>4.1869999999999997E-2</v>
      </c>
      <c r="P76" s="1">
        <v>-0.66500000000000004</v>
      </c>
      <c r="Q76" s="1">
        <v>19.925000000000001</v>
      </c>
      <c r="R76" s="1">
        <v>0.14016000000000001</v>
      </c>
      <c r="S76" s="1">
        <v>-1.264</v>
      </c>
      <c r="T76" s="1">
        <v>15.465</v>
      </c>
      <c r="U76" s="1">
        <v>9.8750000000000004E-2</v>
      </c>
    </row>
    <row r="77" spans="1:21">
      <c r="A77" s="1">
        <v>5.8330000000000002</v>
      </c>
      <c r="B77" s="1">
        <v>1</v>
      </c>
      <c r="C77" s="1">
        <v>114.92</v>
      </c>
      <c r="D77" s="1">
        <v>4.1820000000000003E-2</v>
      </c>
      <c r="E77" s="1">
        <v>-0.68700000000000006</v>
      </c>
      <c r="F77" s="1">
        <v>20.407699999999998</v>
      </c>
      <c r="G77" s="1">
        <v>0.12587000000000001</v>
      </c>
      <c r="H77" s="1">
        <v>-1.611</v>
      </c>
      <c r="I77" s="1">
        <v>15.497</v>
      </c>
      <c r="J77" s="1">
        <v>8.2350000000000007E-2</v>
      </c>
      <c r="K77" s="1"/>
      <c r="L77" s="1">
        <v>5.8330000000000002</v>
      </c>
      <c r="M77" s="1">
        <v>1</v>
      </c>
      <c r="N77" s="1">
        <v>114.32</v>
      </c>
      <c r="O77" s="1">
        <v>4.1939999999999998E-2</v>
      </c>
      <c r="P77" s="1">
        <v>-0.67200000000000004</v>
      </c>
      <c r="Q77" s="1">
        <v>20.11</v>
      </c>
      <c r="R77" s="1">
        <v>0.1409</v>
      </c>
      <c r="S77" s="1">
        <v>-1.2689999999999999</v>
      </c>
      <c r="T77" s="1">
        <v>15.47</v>
      </c>
      <c r="U77" s="1">
        <v>9.9400000000000002E-2</v>
      </c>
    </row>
    <row r="78" spans="1:21">
      <c r="A78" s="1">
        <v>5.9169999999999998</v>
      </c>
      <c r="B78" s="1">
        <v>1</v>
      </c>
      <c r="C78" s="1">
        <v>115.43</v>
      </c>
      <c r="D78" s="1">
        <v>4.1860000000000001E-2</v>
      </c>
      <c r="E78" s="1">
        <v>-0.69899999999999995</v>
      </c>
      <c r="F78" s="1">
        <v>20.5867</v>
      </c>
      <c r="G78" s="1">
        <v>0.12642</v>
      </c>
      <c r="H78" s="1">
        <v>-1.6220000000000001</v>
      </c>
      <c r="I78" s="1">
        <v>15.497</v>
      </c>
      <c r="J78" s="1">
        <v>8.2839999999999997E-2</v>
      </c>
      <c r="K78" s="1"/>
      <c r="L78" s="1">
        <v>5.9169999999999998</v>
      </c>
      <c r="M78" s="1">
        <v>1</v>
      </c>
      <c r="N78" s="1">
        <v>114.82</v>
      </c>
      <c r="O78" s="1">
        <v>4.2000000000000003E-2</v>
      </c>
      <c r="P78" s="1">
        <v>-0.67800000000000005</v>
      </c>
      <c r="Q78" s="1">
        <v>20.2972</v>
      </c>
      <c r="R78" s="1">
        <v>0.14165</v>
      </c>
      <c r="S78" s="1">
        <v>-1.2729999999999999</v>
      </c>
      <c r="T78" s="1">
        <v>15.477</v>
      </c>
      <c r="U78" s="1">
        <v>0.10004</v>
      </c>
    </row>
    <row r="79" spans="1:21">
      <c r="A79" s="1">
        <v>6</v>
      </c>
      <c r="B79" s="1">
        <v>1</v>
      </c>
      <c r="C79" s="1">
        <v>115.93</v>
      </c>
      <c r="D79" s="1">
        <v>4.19E-2</v>
      </c>
      <c r="E79" s="1">
        <v>-0.71099999999999997</v>
      </c>
      <c r="F79" s="1">
        <v>20.766999999999999</v>
      </c>
      <c r="G79" s="1">
        <v>0.12698999999999999</v>
      </c>
      <c r="H79" s="1">
        <v>-1.6339999999999999</v>
      </c>
      <c r="I79" s="1">
        <v>15.497999999999999</v>
      </c>
      <c r="J79" s="1">
        <v>8.3339999999999997E-2</v>
      </c>
      <c r="K79" s="1"/>
      <c r="L79" s="1">
        <v>6</v>
      </c>
      <c r="M79" s="1">
        <v>1</v>
      </c>
      <c r="N79" s="1">
        <v>115.33</v>
      </c>
      <c r="O79" s="1">
        <v>4.206E-2</v>
      </c>
      <c r="P79" s="1">
        <v>-0.68400000000000005</v>
      </c>
      <c r="Q79" s="1">
        <v>20.486000000000001</v>
      </c>
      <c r="R79" s="1">
        <v>0.14238999999999999</v>
      </c>
      <c r="S79" s="1">
        <v>-1.2769999999999999</v>
      </c>
      <c r="T79" s="1">
        <v>15.484999999999999</v>
      </c>
      <c r="U79" s="1">
        <v>0.10069</v>
      </c>
    </row>
    <row r="80" spans="1:21">
      <c r="A80" s="1">
        <v>6.0830000000000002</v>
      </c>
      <c r="B80" s="1">
        <v>1</v>
      </c>
      <c r="C80" s="1">
        <v>116.44</v>
      </c>
      <c r="D80" s="1">
        <v>4.1930000000000002E-2</v>
      </c>
      <c r="E80" s="1">
        <v>-0.72299999999999998</v>
      </c>
      <c r="F80" s="1">
        <v>20.948699999999999</v>
      </c>
      <c r="G80" s="1">
        <v>0.12756999999999999</v>
      </c>
      <c r="H80" s="1">
        <v>-1.6439999999999999</v>
      </c>
      <c r="I80" s="1">
        <v>15.499000000000001</v>
      </c>
      <c r="J80" s="1">
        <v>8.3860000000000004E-2</v>
      </c>
      <c r="K80" s="1"/>
      <c r="L80" s="1">
        <v>6.0830000000000002</v>
      </c>
      <c r="M80" s="1">
        <v>1</v>
      </c>
      <c r="N80" s="1">
        <v>115.83</v>
      </c>
      <c r="O80" s="1">
        <v>4.2119999999999998E-2</v>
      </c>
      <c r="P80" s="1">
        <v>-0.68899999999999995</v>
      </c>
      <c r="Q80" s="1">
        <v>20.677800000000001</v>
      </c>
      <c r="R80" s="1">
        <v>0.14315</v>
      </c>
      <c r="S80" s="1">
        <v>-1.2809999999999999</v>
      </c>
      <c r="T80" s="1">
        <v>15.494</v>
      </c>
      <c r="U80" s="1">
        <v>0.10135</v>
      </c>
    </row>
    <row r="81" spans="1:21">
      <c r="A81" s="1">
        <v>6.1669999999999998</v>
      </c>
      <c r="B81" s="1">
        <v>1</v>
      </c>
      <c r="C81" s="1">
        <v>116.94</v>
      </c>
      <c r="D81" s="1">
        <v>4.197E-2</v>
      </c>
      <c r="E81" s="1">
        <v>-0.73499999999999999</v>
      </c>
      <c r="F81" s="1">
        <v>21.130299999999998</v>
      </c>
      <c r="G81" s="1">
        <v>0.12816</v>
      </c>
      <c r="H81" s="1">
        <v>-1.655</v>
      </c>
      <c r="I81" s="1">
        <v>15.500999999999999</v>
      </c>
      <c r="J81" s="1">
        <v>8.4390000000000007E-2</v>
      </c>
      <c r="K81" s="1"/>
      <c r="L81" s="1">
        <v>6.1669999999999998</v>
      </c>
      <c r="M81" s="1">
        <v>1</v>
      </c>
      <c r="N81" s="1">
        <v>116.33</v>
      </c>
      <c r="O81" s="1">
        <v>4.2169999999999999E-2</v>
      </c>
      <c r="P81" s="1">
        <v>-0.69499999999999995</v>
      </c>
      <c r="Q81" s="1">
        <v>20.870999999999999</v>
      </c>
      <c r="R81" s="1">
        <v>0.14391000000000001</v>
      </c>
      <c r="S81" s="1">
        <v>-1.286</v>
      </c>
      <c r="T81" s="1">
        <v>15.506</v>
      </c>
      <c r="U81" s="1">
        <v>0.10199999999999999</v>
      </c>
    </row>
    <row r="82" spans="1:21">
      <c r="A82" s="1">
        <v>6.25</v>
      </c>
      <c r="B82" s="1">
        <v>1</v>
      </c>
      <c r="C82" s="1">
        <v>117.44</v>
      </c>
      <c r="D82" s="1">
        <v>4.2000000000000003E-2</v>
      </c>
      <c r="E82" s="1">
        <v>-0.748</v>
      </c>
      <c r="F82" s="1">
        <v>21.312999999999999</v>
      </c>
      <c r="G82" s="1">
        <v>0.12877</v>
      </c>
      <c r="H82" s="1">
        <v>-1.665</v>
      </c>
      <c r="I82" s="1">
        <v>15.503</v>
      </c>
      <c r="J82" s="1">
        <v>8.4940000000000002E-2</v>
      </c>
      <c r="K82" s="1"/>
      <c r="L82" s="1">
        <v>6.25</v>
      </c>
      <c r="M82" s="1">
        <v>1</v>
      </c>
      <c r="N82" s="1">
        <v>116.82</v>
      </c>
      <c r="O82" s="1">
        <v>4.2220000000000001E-2</v>
      </c>
      <c r="P82" s="1">
        <v>-0.70099999999999996</v>
      </c>
      <c r="Q82" s="1">
        <v>21.065999999999999</v>
      </c>
      <c r="R82" s="1">
        <v>0.14468</v>
      </c>
      <c r="S82" s="1">
        <v>-1.2889999999999999</v>
      </c>
      <c r="T82" s="1">
        <v>15.516999999999999</v>
      </c>
      <c r="U82" s="1">
        <v>0.10266</v>
      </c>
    </row>
    <row r="83" spans="1:21">
      <c r="A83" s="1">
        <v>6.3330000000000002</v>
      </c>
      <c r="B83" s="1">
        <v>1</v>
      </c>
      <c r="C83" s="1">
        <v>117.94</v>
      </c>
      <c r="D83" s="1">
        <v>4.2029999999999998E-2</v>
      </c>
      <c r="E83" s="1">
        <v>-0.76</v>
      </c>
      <c r="F83" s="1">
        <v>21.498100000000001</v>
      </c>
      <c r="G83" s="1">
        <v>0.12939000000000001</v>
      </c>
      <c r="H83" s="1">
        <v>-1.675</v>
      </c>
      <c r="I83" s="1">
        <v>15.507</v>
      </c>
      <c r="J83" s="1">
        <v>8.5489999999999997E-2</v>
      </c>
      <c r="K83" s="1"/>
      <c r="L83" s="1">
        <v>6.3330000000000002</v>
      </c>
      <c r="M83" s="1">
        <v>1</v>
      </c>
      <c r="N83" s="1">
        <v>117.31</v>
      </c>
      <c r="O83" s="1">
        <v>4.2270000000000002E-2</v>
      </c>
      <c r="P83" s="1">
        <v>-0.70699999999999996</v>
      </c>
      <c r="Q83" s="1">
        <v>21.262899999999998</v>
      </c>
      <c r="R83" s="1">
        <v>0.14546999999999999</v>
      </c>
      <c r="S83" s="1">
        <v>-1.2929999999999999</v>
      </c>
      <c r="T83" s="1">
        <v>15.53</v>
      </c>
      <c r="U83" s="1">
        <v>0.10332</v>
      </c>
    </row>
    <row r="84" spans="1:21">
      <c r="A84" s="1">
        <v>6.4169999999999998</v>
      </c>
      <c r="B84" s="1">
        <v>1</v>
      </c>
      <c r="C84" s="1">
        <v>118.43</v>
      </c>
      <c r="D84" s="1">
        <v>4.206E-2</v>
      </c>
      <c r="E84" s="1">
        <v>-0.77200000000000002</v>
      </c>
      <c r="F84" s="1">
        <v>21.684200000000001</v>
      </c>
      <c r="G84" s="1">
        <v>0.13003000000000001</v>
      </c>
      <c r="H84" s="1">
        <v>-1.6850000000000001</v>
      </c>
      <c r="I84" s="1">
        <v>15.510999999999999</v>
      </c>
      <c r="J84" s="1">
        <v>8.6059999999999998E-2</v>
      </c>
      <c r="K84" s="1"/>
      <c r="L84" s="1">
        <v>6.4169999999999998</v>
      </c>
      <c r="M84" s="1">
        <v>1</v>
      </c>
      <c r="N84" s="1">
        <v>117.81</v>
      </c>
      <c r="O84" s="1">
        <v>4.2320000000000003E-2</v>
      </c>
      <c r="P84" s="1">
        <v>-0.71199999999999997</v>
      </c>
      <c r="Q84" s="1">
        <v>21.4633</v>
      </c>
      <c r="R84" s="1">
        <v>0.14626</v>
      </c>
      <c r="S84" s="1">
        <v>-1.2969999999999999</v>
      </c>
      <c r="T84" s="1">
        <v>15.544</v>
      </c>
      <c r="U84" s="1">
        <v>0.10397000000000001</v>
      </c>
    </row>
    <row r="85" spans="1:21">
      <c r="A85" s="1">
        <v>6.5</v>
      </c>
      <c r="B85" s="1">
        <v>1</v>
      </c>
      <c r="C85" s="1">
        <v>118.93</v>
      </c>
      <c r="D85" s="1">
        <v>4.2090000000000002E-2</v>
      </c>
      <c r="E85" s="1">
        <v>-0.78500000000000003</v>
      </c>
      <c r="F85" s="1">
        <v>21.872</v>
      </c>
      <c r="G85" s="1">
        <v>0.13067999999999999</v>
      </c>
      <c r="H85" s="1">
        <v>-1.694</v>
      </c>
      <c r="I85" s="1">
        <v>15.516</v>
      </c>
      <c r="J85" s="1">
        <v>8.6629999999999999E-2</v>
      </c>
      <c r="K85" s="1"/>
      <c r="L85" s="1">
        <v>6.5</v>
      </c>
      <c r="M85" s="1">
        <v>1</v>
      </c>
      <c r="N85" s="1">
        <v>118.3</v>
      </c>
      <c r="O85" s="1">
        <v>4.2369999999999998E-2</v>
      </c>
      <c r="P85" s="1">
        <v>-0.71799999999999997</v>
      </c>
      <c r="Q85" s="1">
        <v>21.667000000000002</v>
      </c>
      <c r="R85" s="1">
        <v>0.14706</v>
      </c>
      <c r="S85" s="1">
        <v>-1.3009999999999999</v>
      </c>
      <c r="T85" s="1">
        <v>15.56</v>
      </c>
      <c r="U85" s="1">
        <v>0.10463</v>
      </c>
    </row>
    <row r="86" spans="1:21">
      <c r="A86" s="1">
        <v>6.5830000000000002</v>
      </c>
      <c r="B86" s="1">
        <v>1</v>
      </c>
      <c r="C86" s="1">
        <v>119.42</v>
      </c>
      <c r="D86" s="1">
        <v>4.2119999999999998E-2</v>
      </c>
      <c r="E86" s="1">
        <v>-0.79700000000000004</v>
      </c>
      <c r="F86" s="1">
        <v>22.062100000000001</v>
      </c>
      <c r="G86" s="1">
        <v>0.13136</v>
      </c>
      <c r="H86" s="1">
        <v>-1.704</v>
      </c>
      <c r="I86" s="1">
        <v>15.522</v>
      </c>
      <c r="J86" s="1">
        <v>8.7220000000000006E-2</v>
      </c>
      <c r="K86" s="1"/>
      <c r="L86" s="1">
        <v>6.5830000000000002</v>
      </c>
      <c r="M86" s="1">
        <v>1</v>
      </c>
      <c r="N86" s="1">
        <v>118.79</v>
      </c>
      <c r="O86" s="1">
        <v>4.2410000000000003E-2</v>
      </c>
      <c r="P86" s="1">
        <v>-0.72299999999999998</v>
      </c>
      <c r="Q86" s="1">
        <v>21.874199999999998</v>
      </c>
      <c r="R86" s="1">
        <v>0.14788000000000001</v>
      </c>
      <c r="S86" s="1">
        <v>-1.304</v>
      </c>
      <c r="T86" s="1">
        <v>15.577</v>
      </c>
      <c r="U86" s="1">
        <v>0.10528999999999999</v>
      </c>
    </row>
    <row r="87" spans="1:21">
      <c r="A87" s="1">
        <v>6.6669999999999998</v>
      </c>
      <c r="B87" s="1">
        <v>1</v>
      </c>
      <c r="C87" s="1">
        <v>119.91</v>
      </c>
      <c r="D87" s="1">
        <v>4.2160000000000003E-2</v>
      </c>
      <c r="E87" s="1">
        <v>-0.81</v>
      </c>
      <c r="F87" s="1">
        <v>22.254899999999999</v>
      </c>
      <c r="G87" s="1">
        <v>0.13205</v>
      </c>
      <c r="H87" s="1">
        <v>-1.7130000000000001</v>
      </c>
      <c r="I87" s="1">
        <v>15.529</v>
      </c>
      <c r="J87" s="1">
        <v>8.7809999999999999E-2</v>
      </c>
      <c r="K87" s="1"/>
      <c r="L87" s="1">
        <v>6.6669999999999998</v>
      </c>
      <c r="M87" s="1">
        <v>1</v>
      </c>
      <c r="N87" s="1">
        <v>119.28</v>
      </c>
      <c r="O87" s="1">
        <v>4.2459999999999998E-2</v>
      </c>
      <c r="P87" s="1">
        <v>-0.72899999999999998</v>
      </c>
      <c r="Q87" s="1">
        <v>22.085999999999999</v>
      </c>
      <c r="R87" s="1">
        <v>0.14871999999999999</v>
      </c>
      <c r="S87" s="1">
        <v>-1.3080000000000001</v>
      </c>
      <c r="T87" s="1">
        <v>15.596</v>
      </c>
      <c r="U87" s="1">
        <v>0.10595</v>
      </c>
    </row>
    <row r="88" spans="1:21">
      <c r="A88" s="1">
        <v>6.75</v>
      </c>
      <c r="B88" s="1">
        <v>1</v>
      </c>
      <c r="C88" s="1">
        <v>120.41</v>
      </c>
      <c r="D88" s="1">
        <v>4.2189999999999998E-2</v>
      </c>
      <c r="E88" s="1">
        <v>-0.82299999999999995</v>
      </c>
      <c r="F88" s="1">
        <v>22.45</v>
      </c>
      <c r="G88" s="1">
        <v>0.13275999999999999</v>
      </c>
      <c r="H88" s="1">
        <v>-1.7210000000000001</v>
      </c>
      <c r="I88" s="1">
        <v>15.536</v>
      </c>
      <c r="J88" s="1">
        <v>8.8410000000000002E-2</v>
      </c>
      <c r="K88" s="1"/>
      <c r="L88" s="1">
        <v>6.75</v>
      </c>
      <c r="M88" s="1">
        <v>1</v>
      </c>
      <c r="N88" s="1">
        <v>119.77</v>
      </c>
      <c r="O88" s="1">
        <v>4.2500000000000003E-2</v>
      </c>
      <c r="P88" s="1">
        <v>-0.73399999999999999</v>
      </c>
      <c r="Q88" s="1">
        <v>22.302</v>
      </c>
      <c r="R88" s="1">
        <v>0.14957999999999999</v>
      </c>
      <c r="S88" s="1">
        <v>-1.3109999999999999</v>
      </c>
      <c r="T88" s="1">
        <v>15.614000000000001</v>
      </c>
      <c r="U88" s="1">
        <v>0.1066</v>
      </c>
    </row>
    <row r="89" spans="1:21">
      <c r="A89" s="1">
        <v>6.8330000000000002</v>
      </c>
      <c r="B89" s="1">
        <v>1</v>
      </c>
      <c r="C89" s="1">
        <v>120.9</v>
      </c>
      <c r="D89" s="1">
        <v>4.2229999999999997E-2</v>
      </c>
      <c r="E89" s="1">
        <v>-0.83599999999999997</v>
      </c>
      <c r="F89" s="1">
        <v>22.6478</v>
      </c>
      <c r="G89" s="1">
        <v>0.13349</v>
      </c>
      <c r="H89" s="1">
        <v>-1.73</v>
      </c>
      <c r="I89" s="1">
        <v>15.545</v>
      </c>
      <c r="J89" s="1">
        <v>8.9010000000000006E-2</v>
      </c>
      <c r="K89" s="1"/>
      <c r="L89" s="1">
        <v>6.8330000000000002</v>
      </c>
      <c r="M89" s="1">
        <v>1</v>
      </c>
      <c r="N89" s="1">
        <v>120.26</v>
      </c>
      <c r="O89" s="1">
        <v>4.2540000000000001E-2</v>
      </c>
      <c r="P89" s="1">
        <v>-0.73899999999999999</v>
      </c>
      <c r="Q89" s="1">
        <v>22.523399999999999</v>
      </c>
      <c r="R89" s="1">
        <v>0.15045</v>
      </c>
      <c r="S89" s="1">
        <v>-1.3140000000000001</v>
      </c>
      <c r="T89" s="1">
        <v>15.635</v>
      </c>
      <c r="U89" s="1">
        <v>0.10725</v>
      </c>
    </row>
    <row r="90" spans="1:21">
      <c r="A90" s="1">
        <v>6.9169999999999998</v>
      </c>
      <c r="B90" s="1">
        <v>1</v>
      </c>
      <c r="C90" s="1">
        <v>121.4</v>
      </c>
      <c r="D90" s="1">
        <v>4.2270000000000002E-2</v>
      </c>
      <c r="E90" s="1">
        <v>-0.84899999999999998</v>
      </c>
      <c r="F90" s="1">
        <v>22.847999999999999</v>
      </c>
      <c r="G90" s="1">
        <v>0.13425000000000001</v>
      </c>
      <c r="H90" s="1">
        <v>-1.738</v>
      </c>
      <c r="I90" s="1">
        <v>15.554</v>
      </c>
      <c r="J90" s="1">
        <v>8.9620000000000005E-2</v>
      </c>
      <c r="K90" s="1"/>
      <c r="L90" s="1">
        <v>6.9169999999999998</v>
      </c>
      <c r="M90" s="1">
        <v>1</v>
      </c>
      <c r="N90" s="1">
        <v>120.77</v>
      </c>
      <c r="O90" s="1">
        <v>4.258E-2</v>
      </c>
      <c r="P90" s="1">
        <v>-0.74399999999999999</v>
      </c>
      <c r="Q90" s="1">
        <v>22.748999999999999</v>
      </c>
      <c r="R90" s="1">
        <v>0.15134</v>
      </c>
      <c r="S90" s="1">
        <v>-1.3169999999999999</v>
      </c>
      <c r="T90" s="1">
        <v>15.656000000000001</v>
      </c>
      <c r="U90" s="1">
        <v>0.10789</v>
      </c>
    </row>
    <row r="91" spans="1:21">
      <c r="A91" s="1">
        <v>7</v>
      </c>
      <c r="B91" s="1">
        <v>1</v>
      </c>
      <c r="C91" s="1">
        <v>121.9</v>
      </c>
      <c r="D91" s="1">
        <v>4.231E-2</v>
      </c>
      <c r="E91" s="1">
        <v>-0.86099999999999999</v>
      </c>
      <c r="F91" s="1">
        <v>23.050999999999998</v>
      </c>
      <c r="G91" s="1">
        <v>0.13502</v>
      </c>
      <c r="H91" s="1">
        <v>-1.7450000000000001</v>
      </c>
      <c r="I91" s="1">
        <v>15.564</v>
      </c>
      <c r="J91" s="1">
        <v>9.0230000000000005E-2</v>
      </c>
      <c r="K91" s="1"/>
      <c r="L91" s="1">
        <v>7</v>
      </c>
      <c r="M91" s="1">
        <v>1</v>
      </c>
      <c r="N91" s="1">
        <v>121.27</v>
      </c>
      <c r="O91" s="1">
        <v>4.2610000000000002E-2</v>
      </c>
      <c r="P91" s="1">
        <v>-0.749</v>
      </c>
      <c r="Q91" s="1">
        <v>22.98</v>
      </c>
      <c r="R91" s="1">
        <v>0.15225</v>
      </c>
      <c r="S91" s="1">
        <v>-1.32</v>
      </c>
      <c r="T91" s="1">
        <v>15.677</v>
      </c>
      <c r="U91" s="1">
        <v>0.10854</v>
      </c>
    </row>
    <row r="92" spans="1:21">
      <c r="A92" s="1">
        <v>7.0830000000000002</v>
      </c>
      <c r="B92" s="1">
        <v>1</v>
      </c>
      <c r="C92" s="1">
        <v>122.4</v>
      </c>
      <c r="D92" s="1">
        <v>4.2360000000000002E-2</v>
      </c>
      <c r="E92" s="1">
        <v>-0.874</v>
      </c>
      <c r="F92" s="1">
        <v>23.2576</v>
      </c>
      <c r="G92" s="1">
        <v>0.13580999999999999</v>
      </c>
      <c r="H92" s="1">
        <v>-1.7529999999999999</v>
      </c>
      <c r="I92" s="1">
        <v>15.574999999999999</v>
      </c>
      <c r="J92" s="1">
        <v>9.0840000000000004E-2</v>
      </c>
      <c r="K92" s="1"/>
      <c r="L92" s="1">
        <v>7.0830000000000002</v>
      </c>
      <c r="M92" s="1">
        <v>1</v>
      </c>
      <c r="N92" s="1">
        <v>121.77</v>
      </c>
      <c r="O92" s="1">
        <v>4.265E-2</v>
      </c>
      <c r="P92" s="1">
        <v>-0.754</v>
      </c>
      <c r="Q92" s="1">
        <v>23.214099999999998</v>
      </c>
      <c r="R92" s="1">
        <v>0.15317</v>
      </c>
      <c r="S92" s="1">
        <v>-1.323</v>
      </c>
      <c r="T92" s="1">
        <v>15.7</v>
      </c>
      <c r="U92" s="1">
        <v>0.10918</v>
      </c>
    </row>
    <row r="93" spans="1:21">
      <c r="A93" s="1">
        <v>7.1669999999999998</v>
      </c>
      <c r="B93" s="1">
        <v>1</v>
      </c>
      <c r="C93" s="1">
        <v>122.9</v>
      </c>
      <c r="D93" s="1">
        <v>4.24E-2</v>
      </c>
      <c r="E93" s="1">
        <v>-0.88700000000000001</v>
      </c>
      <c r="F93" s="1">
        <v>23.465699999999998</v>
      </c>
      <c r="G93" s="1">
        <v>0.13661999999999999</v>
      </c>
      <c r="H93" s="1">
        <v>-1.76</v>
      </c>
      <c r="I93" s="1">
        <v>15.587</v>
      </c>
      <c r="J93" s="1">
        <v>9.1450000000000004E-2</v>
      </c>
      <c r="K93" s="1"/>
      <c r="L93" s="1">
        <v>7.1669999999999998</v>
      </c>
      <c r="M93" s="1">
        <v>1</v>
      </c>
      <c r="N93" s="1">
        <v>122.28</v>
      </c>
      <c r="O93" s="1">
        <v>4.2680000000000003E-2</v>
      </c>
      <c r="P93" s="1">
        <v>-0.75800000000000001</v>
      </c>
      <c r="Q93" s="1">
        <v>23.451699999999999</v>
      </c>
      <c r="R93" s="1">
        <v>0.15409</v>
      </c>
      <c r="S93" s="1">
        <v>-1.325</v>
      </c>
      <c r="T93" s="1">
        <v>15.723000000000001</v>
      </c>
      <c r="U93" s="1">
        <v>0.10981</v>
      </c>
    </row>
    <row r="94" spans="1:21">
      <c r="A94" s="1">
        <v>7.25</v>
      </c>
      <c r="B94" s="1">
        <v>1</v>
      </c>
      <c r="C94" s="1">
        <v>123.4</v>
      </c>
      <c r="D94" s="1">
        <v>4.2450000000000002E-2</v>
      </c>
      <c r="E94" s="1">
        <v>-0.9</v>
      </c>
      <c r="F94" s="1">
        <v>23.675999999999998</v>
      </c>
      <c r="G94" s="1">
        <v>0.13744000000000001</v>
      </c>
      <c r="H94" s="1">
        <v>-1.7669999999999999</v>
      </c>
      <c r="I94" s="1">
        <v>15.6</v>
      </c>
      <c r="J94" s="1">
        <v>9.2069999999999999E-2</v>
      </c>
      <c r="K94" s="1"/>
      <c r="L94" s="1">
        <v>7.25</v>
      </c>
      <c r="M94" s="1">
        <v>1</v>
      </c>
      <c r="N94" s="1">
        <v>122.79</v>
      </c>
      <c r="O94" s="1">
        <v>4.2709999999999998E-2</v>
      </c>
      <c r="P94" s="1">
        <v>-0.76200000000000001</v>
      </c>
      <c r="Q94" s="1">
        <v>23.690999999999999</v>
      </c>
      <c r="R94" s="1">
        <v>0.155</v>
      </c>
      <c r="S94" s="1">
        <v>-1.3280000000000001</v>
      </c>
      <c r="T94" s="1">
        <v>15.747999999999999</v>
      </c>
      <c r="U94" s="1">
        <v>0.11044</v>
      </c>
    </row>
    <row r="95" spans="1:21">
      <c r="A95" s="1">
        <v>7.3330000000000002</v>
      </c>
      <c r="B95" s="1">
        <v>1</v>
      </c>
      <c r="C95" s="1">
        <v>123.9</v>
      </c>
      <c r="D95" s="1">
        <v>4.249E-2</v>
      </c>
      <c r="E95" s="1">
        <v>-0.91300000000000003</v>
      </c>
      <c r="F95" s="1">
        <v>23.8873</v>
      </c>
      <c r="G95" s="1">
        <v>0.13827</v>
      </c>
      <c r="H95" s="1">
        <v>-1.774</v>
      </c>
      <c r="I95" s="1">
        <v>15.614000000000001</v>
      </c>
      <c r="J95" s="1">
        <v>9.2679999999999998E-2</v>
      </c>
      <c r="K95" s="1"/>
      <c r="L95" s="1">
        <v>7.3330000000000002</v>
      </c>
      <c r="M95" s="1">
        <v>1</v>
      </c>
      <c r="N95" s="1">
        <v>123.31</v>
      </c>
      <c r="O95" s="1">
        <v>4.2729999999999997E-2</v>
      </c>
      <c r="P95" s="1">
        <v>-0.76600000000000001</v>
      </c>
      <c r="Q95" s="1">
        <v>23.933</v>
      </c>
      <c r="R95" s="1">
        <v>0.15590999999999999</v>
      </c>
      <c r="S95" s="1">
        <v>-1.33</v>
      </c>
      <c r="T95" s="1">
        <v>15.772</v>
      </c>
      <c r="U95" s="1">
        <v>0.11106000000000001</v>
      </c>
    </row>
    <row r="96" spans="1:21">
      <c r="A96" s="1">
        <v>7.4169999999999998</v>
      </c>
      <c r="B96" s="1">
        <v>1</v>
      </c>
      <c r="C96" s="1">
        <v>124.4</v>
      </c>
      <c r="D96" s="1">
        <v>4.2540000000000001E-2</v>
      </c>
      <c r="E96" s="1">
        <v>-0.92500000000000004</v>
      </c>
      <c r="F96" s="1">
        <v>24.100100000000001</v>
      </c>
      <c r="G96" s="1">
        <v>0.13911999999999999</v>
      </c>
      <c r="H96" s="1">
        <v>-1.7809999999999999</v>
      </c>
      <c r="I96" s="1">
        <v>15.628</v>
      </c>
      <c r="J96" s="1">
        <v>9.3299999999999994E-2</v>
      </c>
      <c r="K96" s="1"/>
      <c r="L96" s="1">
        <v>7.4169999999999998</v>
      </c>
      <c r="M96" s="1">
        <v>1</v>
      </c>
      <c r="N96" s="1">
        <v>123.82</v>
      </c>
      <c r="O96" s="1">
        <v>4.2759999999999999E-2</v>
      </c>
      <c r="P96" s="1">
        <v>-0.77</v>
      </c>
      <c r="Q96" s="1">
        <v>24.175599999999999</v>
      </c>
      <c r="R96" s="1">
        <v>0.15681999999999999</v>
      </c>
      <c r="S96" s="1">
        <v>-1.3320000000000001</v>
      </c>
      <c r="T96" s="1">
        <v>15.798</v>
      </c>
      <c r="U96" s="1">
        <v>0.11167000000000001</v>
      </c>
    </row>
    <row r="97" spans="1:21">
      <c r="A97" s="1">
        <v>7.5</v>
      </c>
      <c r="B97" s="1">
        <v>1</v>
      </c>
      <c r="C97" s="1">
        <v>124.9</v>
      </c>
      <c r="D97" s="1">
        <v>4.2590000000000003E-2</v>
      </c>
      <c r="E97" s="1">
        <v>-0.93700000000000006</v>
      </c>
      <c r="F97" s="1">
        <v>24.314</v>
      </c>
      <c r="G97" s="1">
        <v>0.13997999999999999</v>
      </c>
      <c r="H97" s="1">
        <v>-1.7869999999999999</v>
      </c>
      <c r="I97" s="1">
        <v>15.643000000000001</v>
      </c>
      <c r="J97" s="1">
        <v>9.3909999999999993E-2</v>
      </c>
      <c r="K97" s="1"/>
      <c r="L97" s="1">
        <v>7.5</v>
      </c>
      <c r="M97" s="1">
        <v>1</v>
      </c>
      <c r="N97" s="1">
        <v>124.33</v>
      </c>
      <c r="O97" s="1">
        <v>4.2779999999999999E-2</v>
      </c>
      <c r="P97" s="1">
        <v>-0.77400000000000002</v>
      </c>
      <c r="Q97" s="1">
        <v>24.419</v>
      </c>
      <c r="R97" s="1">
        <v>0.15772</v>
      </c>
      <c r="S97" s="1">
        <v>-1.3340000000000001</v>
      </c>
      <c r="T97" s="1">
        <v>15.824</v>
      </c>
      <c r="U97" s="1">
        <v>0.11228</v>
      </c>
    </row>
    <row r="98" spans="1:21">
      <c r="A98" s="1">
        <v>7.5830000000000002</v>
      </c>
      <c r="B98" s="1">
        <v>1</v>
      </c>
      <c r="C98" s="1">
        <v>125.4</v>
      </c>
      <c r="D98" s="1">
        <v>4.2630000000000001E-2</v>
      </c>
      <c r="E98" s="1">
        <v>-0.94899999999999995</v>
      </c>
      <c r="F98" s="1">
        <v>24.529299999999999</v>
      </c>
      <c r="G98" s="1">
        <v>0.14083999999999999</v>
      </c>
      <c r="H98" s="1">
        <v>-1.7929999999999999</v>
      </c>
      <c r="I98" s="1">
        <v>15.659000000000001</v>
      </c>
      <c r="J98" s="1">
        <v>9.4509999999999997E-2</v>
      </c>
      <c r="K98" s="1"/>
      <c r="L98" s="1">
        <v>7.5830000000000002</v>
      </c>
      <c r="M98" s="1">
        <v>1</v>
      </c>
      <c r="N98" s="1">
        <v>124.84</v>
      </c>
      <c r="O98" s="1">
        <v>4.2810000000000001E-2</v>
      </c>
      <c r="P98" s="1">
        <v>-0.77700000000000002</v>
      </c>
      <c r="Q98" s="1">
        <v>24.662500000000001</v>
      </c>
      <c r="R98" s="1">
        <v>0.15859999999999999</v>
      </c>
      <c r="S98" s="1">
        <v>-1.3360000000000001</v>
      </c>
      <c r="T98" s="1">
        <v>15.85</v>
      </c>
      <c r="U98" s="1">
        <v>0.11287999999999999</v>
      </c>
    </row>
    <row r="99" spans="1:21">
      <c r="A99" s="1">
        <v>7.6669999999999998</v>
      </c>
      <c r="B99" s="1">
        <v>1</v>
      </c>
      <c r="C99" s="1">
        <v>125.89</v>
      </c>
      <c r="D99" s="1">
        <v>4.267E-2</v>
      </c>
      <c r="E99" s="1">
        <v>-0.96099999999999997</v>
      </c>
      <c r="F99" s="1">
        <v>24.746700000000001</v>
      </c>
      <c r="G99" s="1">
        <v>0.14171</v>
      </c>
      <c r="H99" s="1">
        <v>-1.798</v>
      </c>
      <c r="I99" s="1">
        <v>15.675000000000001</v>
      </c>
      <c r="J99" s="1">
        <v>9.5119999999999996E-2</v>
      </c>
      <c r="K99" s="1"/>
      <c r="L99" s="1">
        <v>7.6669999999999998</v>
      </c>
      <c r="M99" s="1">
        <v>1</v>
      </c>
      <c r="N99" s="1">
        <v>125.34</v>
      </c>
      <c r="O99" s="1">
        <v>4.2840000000000003E-2</v>
      </c>
      <c r="P99" s="1">
        <v>-0.78</v>
      </c>
      <c r="Q99" s="1">
        <v>24.907</v>
      </c>
      <c r="R99" s="1">
        <v>0.15947</v>
      </c>
      <c r="S99" s="1">
        <v>-1.3380000000000001</v>
      </c>
      <c r="T99" s="1">
        <v>15.877000000000001</v>
      </c>
      <c r="U99" s="1">
        <v>0.11346000000000001</v>
      </c>
    </row>
    <row r="100" spans="1:21">
      <c r="A100" s="1">
        <v>7.75</v>
      </c>
      <c r="B100" s="1">
        <v>1</v>
      </c>
      <c r="C100" s="1">
        <v>126.39</v>
      </c>
      <c r="D100" s="1">
        <v>4.2720000000000001E-2</v>
      </c>
      <c r="E100" s="1">
        <v>-0.97199999999999998</v>
      </c>
      <c r="F100" s="1">
        <v>24.965</v>
      </c>
      <c r="G100" s="1">
        <v>0.14258999999999999</v>
      </c>
      <c r="H100" s="1">
        <v>-1.804</v>
      </c>
      <c r="I100" s="1">
        <v>15.692</v>
      </c>
      <c r="J100" s="1">
        <v>9.572E-2</v>
      </c>
      <c r="K100" s="1"/>
      <c r="L100" s="1">
        <v>7.75</v>
      </c>
      <c r="M100" s="1">
        <v>1</v>
      </c>
      <c r="N100" s="1">
        <v>125.85</v>
      </c>
      <c r="O100" s="1">
        <v>4.2869999999999998E-2</v>
      </c>
      <c r="P100" s="1">
        <v>-0.78300000000000003</v>
      </c>
      <c r="Q100" s="1">
        <v>25.152999999999999</v>
      </c>
      <c r="R100" s="1">
        <v>0.16033</v>
      </c>
      <c r="S100" s="1">
        <v>-1.339</v>
      </c>
      <c r="T100" s="1">
        <v>15.904999999999999</v>
      </c>
      <c r="U100" s="1">
        <v>0.11404</v>
      </c>
    </row>
    <row r="101" spans="1:21">
      <c r="A101" s="1">
        <v>7.8330000000000002</v>
      </c>
      <c r="B101" s="1">
        <v>1</v>
      </c>
      <c r="C101" s="1">
        <v>126.87</v>
      </c>
      <c r="D101" s="1">
        <v>4.2759999999999999E-2</v>
      </c>
      <c r="E101" s="1">
        <v>-0.98299999999999998</v>
      </c>
      <c r="F101" s="1">
        <v>25.184899999999999</v>
      </c>
      <c r="G101" s="1">
        <v>0.14346</v>
      </c>
      <c r="H101" s="1">
        <v>-1.8089999999999999</v>
      </c>
      <c r="I101" s="1">
        <v>15.71</v>
      </c>
      <c r="J101" s="1">
        <v>9.6320000000000003E-2</v>
      </c>
      <c r="K101" s="1"/>
      <c r="L101" s="1">
        <v>7.8330000000000002</v>
      </c>
      <c r="M101" s="1">
        <v>1</v>
      </c>
      <c r="N101" s="1">
        <v>126.35</v>
      </c>
      <c r="O101" s="1">
        <v>4.2900000000000001E-2</v>
      </c>
      <c r="P101" s="1">
        <v>-0.78500000000000003</v>
      </c>
      <c r="Q101" s="1">
        <v>25.398</v>
      </c>
      <c r="R101" s="1">
        <v>0.16117000000000001</v>
      </c>
      <c r="S101" s="1">
        <v>-1.341</v>
      </c>
      <c r="T101" s="1">
        <v>15.933999999999999</v>
      </c>
      <c r="U101" s="1">
        <v>0.11461</v>
      </c>
    </row>
    <row r="102" spans="1:21">
      <c r="A102" s="1">
        <v>7.9169999999999998</v>
      </c>
      <c r="B102" s="1">
        <v>1</v>
      </c>
      <c r="C102" s="1">
        <v>127.36</v>
      </c>
      <c r="D102" s="1">
        <v>4.2799999999999998E-2</v>
      </c>
      <c r="E102" s="1">
        <v>-0.99399999999999999</v>
      </c>
      <c r="F102" s="1">
        <v>25.407</v>
      </c>
      <c r="G102" s="1">
        <v>0.14434</v>
      </c>
      <c r="H102" s="1">
        <v>-1.8140000000000001</v>
      </c>
      <c r="I102" s="1">
        <v>15.728999999999999</v>
      </c>
      <c r="J102" s="1">
        <v>9.6909999999999996E-2</v>
      </c>
      <c r="K102" s="1"/>
      <c r="L102" s="1">
        <v>7.9169999999999998</v>
      </c>
      <c r="M102" s="1">
        <v>1</v>
      </c>
      <c r="N102" s="1">
        <v>126.85</v>
      </c>
      <c r="O102" s="1">
        <v>4.2930000000000003E-2</v>
      </c>
      <c r="P102" s="1">
        <v>-0.78700000000000003</v>
      </c>
      <c r="Q102" s="1">
        <v>25.6434</v>
      </c>
      <c r="R102" s="1">
        <v>0.16200999999999999</v>
      </c>
      <c r="S102" s="1">
        <v>-1.3420000000000001</v>
      </c>
      <c r="T102" s="1">
        <v>15.962999999999999</v>
      </c>
      <c r="U102" s="1">
        <v>0.11516999999999999</v>
      </c>
    </row>
    <row r="103" spans="1:21">
      <c r="A103" s="1">
        <v>8</v>
      </c>
      <c r="B103" s="1">
        <v>1</v>
      </c>
      <c r="C103" s="1">
        <v>127.85</v>
      </c>
      <c r="D103" s="1">
        <v>4.2840000000000003E-2</v>
      </c>
      <c r="E103" s="1">
        <v>-1.0049999999999999</v>
      </c>
      <c r="F103" s="1">
        <v>25.63</v>
      </c>
      <c r="G103" s="1">
        <v>0.14521999999999999</v>
      </c>
      <c r="H103" s="1">
        <v>-1.8180000000000001</v>
      </c>
      <c r="I103" s="1">
        <v>15.747999999999999</v>
      </c>
      <c r="J103" s="1">
        <v>9.7489999999999993E-2</v>
      </c>
      <c r="K103" s="1"/>
      <c r="L103" s="1">
        <v>8</v>
      </c>
      <c r="M103" s="1">
        <v>1</v>
      </c>
      <c r="N103" s="1">
        <v>127.34</v>
      </c>
      <c r="O103" s="1">
        <v>4.2979999999999997E-2</v>
      </c>
      <c r="P103" s="1">
        <v>-0.78900000000000003</v>
      </c>
      <c r="Q103" s="1">
        <v>25.888999999999999</v>
      </c>
      <c r="R103" s="1">
        <v>0.16281999999999999</v>
      </c>
      <c r="S103" s="1">
        <v>-1.3440000000000001</v>
      </c>
      <c r="T103" s="1">
        <v>15.993</v>
      </c>
      <c r="U103" s="1">
        <v>0.11572</v>
      </c>
    </row>
    <row r="104" spans="1:21">
      <c r="A104" s="1">
        <v>8.0830000000000002</v>
      </c>
      <c r="B104" s="1">
        <v>1</v>
      </c>
      <c r="C104" s="1">
        <v>128.33000000000001</v>
      </c>
      <c r="D104" s="1">
        <v>4.2889999999999998E-2</v>
      </c>
      <c r="E104" s="1">
        <v>-1.0149999999999999</v>
      </c>
      <c r="F104" s="1">
        <v>25.855</v>
      </c>
      <c r="G104" s="1">
        <v>0.14609</v>
      </c>
      <c r="H104" s="1">
        <v>-1.823</v>
      </c>
      <c r="I104" s="1">
        <v>15.768000000000001</v>
      </c>
      <c r="J104" s="1">
        <v>9.8070000000000004E-2</v>
      </c>
      <c r="K104" s="1"/>
      <c r="L104" s="1">
        <v>8.0830000000000002</v>
      </c>
      <c r="M104" s="1">
        <v>1</v>
      </c>
      <c r="N104" s="1">
        <v>127.82</v>
      </c>
      <c r="O104" s="1">
        <v>4.3020000000000003E-2</v>
      </c>
      <c r="P104" s="1">
        <v>-0.79</v>
      </c>
      <c r="Q104" s="1">
        <v>26.133500000000002</v>
      </c>
      <c r="R104" s="1">
        <v>0.16363</v>
      </c>
      <c r="S104" s="1">
        <v>-1.345</v>
      </c>
      <c r="T104" s="1">
        <v>16.021999999999998</v>
      </c>
      <c r="U104" s="1">
        <v>0.11625000000000001</v>
      </c>
    </row>
    <row r="105" spans="1:21">
      <c r="A105" s="1">
        <v>8.1669999999999998</v>
      </c>
      <c r="B105" s="1">
        <v>1</v>
      </c>
      <c r="C105" s="1">
        <v>128.80000000000001</v>
      </c>
      <c r="D105" s="1">
        <v>4.2930000000000003E-2</v>
      </c>
      <c r="E105" s="1">
        <v>-1.024</v>
      </c>
      <c r="F105" s="1">
        <v>26.081399999999999</v>
      </c>
      <c r="G105" s="1">
        <v>0.14696000000000001</v>
      </c>
      <c r="H105" s="1">
        <v>-1.827</v>
      </c>
      <c r="I105" s="1">
        <v>15.789</v>
      </c>
      <c r="J105" s="1">
        <v>9.8640000000000005E-2</v>
      </c>
      <c r="K105" s="1"/>
      <c r="L105" s="1">
        <v>8.1669999999999998</v>
      </c>
      <c r="M105" s="1">
        <v>1</v>
      </c>
      <c r="N105" s="1">
        <v>128.30000000000001</v>
      </c>
      <c r="O105" s="1">
        <v>4.308E-2</v>
      </c>
      <c r="P105" s="1">
        <v>-0.79200000000000004</v>
      </c>
      <c r="Q105" s="1">
        <v>26.378</v>
      </c>
      <c r="R105" s="1">
        <v>0.16442999999999999</v>
      </c>
      <c r="S105" s="1">
        <v>-1.345</v>
      </c>
      <c r="T105" s="1">
        <v>16.053999999999998</v>
      </c>
      <c r="U105" s="1">
        <v>0.11679</v>
      </c>
    </row>
    <row r="106" spans="1:21">
      <c r="A106" s="1">
        <v>8.25</v>
      </c>
      <c r="B106" s="1">
        <v>1</v>
      </c>
      <c r="C106" s="1">
        <v>129.27000000000001</v>
      </c>
      <c r="D106" s="1">
        <v>4.2970000000000001E-2</v>
      </c>
      <c r="E106" s="1">
        <v>-1.034</v>
      </c>
      <c r="F106" s="1">
        <v>26.308</v>
      </c>
      <c r="G106" s="1">
        <v>0.14782000000000001</v>
      </c>
      <c r="H106" s="1">
        <v>-1.83</v>
      </c>
      <c r="I106" s="1">
        <v>15.81</v>
      </c>
      <c r="J106" s="1">
        <v>9.9199999999999997E-2</v>
      </c>
      <c r="K106" s="1"/>
      <c r="L106" s="1">
        <v>8.25</v>
      </c>
      <c r="M106" s="1">
        <v>1</v>
      </c>
      <c r="N106" s="1">
        <v>128.76</v>
      </c>
      <c r="O106" s="1">
        <v>4.3139999999999998E-2</v>
      </c>
      <c r="P106" s="1">
        <v>-0.79200000000000004</v>
      </c>
      <c r="Q106" s="1">
        <v>26.622</v>
      </c>
      <c r="R106" s="1">
        <v>0.16521</v>
      </c>
      <c r="S106" s="1">
        <v>-1.3460000000000001</v>
      </c>
      <c r="T106" s="1">
        <v>16.085000000000001</v>
      </c>
      <c r="U106" s="1">
        <v>0.1173</v>
      </c>
    </row>
    <row r="107" spans="1:21">
      <c r="A107" s="1">
        <v>8.3330000000000002</v>
      </c>
      <c r="B107" s="1">
        <v>1</v>
      </c>
      <c r="C107" s="1">
        <v>129.74</v>
      </c>
      <c r="D107" s="1">
        <v>4.3020000000000003E-2</v>
      </c>
      <c r="E107" s="1">
        <v>-1.042</v>
      </c>
      <c r="F107" s="1">
        <v>26.536300000000001</v>
      </c>
      <c r="G107" s="1">
        <v>0.14868000000000001</v>
      </c>
      <c r="H107" s="1">
        <v>-1.8340000000000001</v>
      </c>
      <c r="I107" s="1">
        <v>15.833</v>
      </c>
      <c r="J107" s="1">
        <v>9.9760000000000001E-2</v>
      </c>
      <c r="K107" s="1"/>
      <c r="L107" s="1">
        <v>8.3330000000000002</v>
      </c>
      <c r="M107" s="1">
        <v>1</v>
      </c>
      <c r="N107" s="1">
        <v>129.22999999999999</v>
      </c>
      <c r="O107" s="1">
        <v>4.3209999999999998E-2</v>
      </c>
      <c r="P107" s="1">
        <v>-0.79300000000000004</v>
      </c>
      <c r="Q107" s="1">
        <v>26.8659</v>
      </c>
      <c r="R107" s="1">
        <v>0.16599</v>
      </c>
      <c r="S107" s="1">
        <v>-1.347</v>
      </c>
      <c r="T107" s="1">
        <v>16.117999999999999</v>
      </c>
      <c r="U107" s="1">
        <v>0.1178</v>
      </c>
    </row>
    <row r="108" spans="1:21">
      <c r="A108" s="1">
        <v>8.4169999999999998</v>
      </c>
      <c r="B108" s="1">
        <v>1</v>
      </c>
      <c r="C108" s="1">
        <v>130.19</v>
      </c>
      <c r="D108" s="1">
        <v>4.3069999999999997E-2</v>
      </c>
      <c r="E108" s="1">
        <v>-1.0509999999999999</v>
      </c>
      <c r="F108" s="1">
        <v>26.765499999999999</v>
      </c>
      <c r="G108" s="1">
        <v>0.14953</v>
      </c>
      <c r="H108" s="1">
        <v>-1.837</v>
      </c>
      <c r="I108" s="1">
        <v>15.855</v>
      </c>
      <c r="J108" s="1">
        <v>0.1003</v>
      </c>
      <c r="K108" s="1"/>
      <c r="L108" s="1">
        <v>8.4169999999999998</v>
      </c>
      <c r="M108" s="1">
        <v>1</v>
      </c>
      <c r="N108" s="1">
        <v>129.69</v>
      </c>
      <c r="O108" s="1">
        <v>4.3279999999999999E-2</v>
      </c>
      <c r="P108" s="1">
        <v>-0.79300000000000004</v>
      </c>
      <c r="Q108" s="1">
        <v>27.110499999999998</v>
      </c>
      <c r="R108" s="1">
        <v>0.16677</v>
      </c>
      <c r="S108" s="1">
        <v>-1.347</v>
      </c>
      <c r="T108" s="1">
        <v>16.149999999999999</v>
      </c>
      <c r="U108" s="1">
        <v>0.1183</v>
      </c>
    </row>
    <row r="109" spans="1:21">
      <c r="A109" s="1">
        <v>8.5</v>
      </c>
      <c r="B109" s="1">
        <v>1</v>
      </c>
      <c r="C109" s="1">
        <v>130.63999999999999</v>
      </c>
      <c r="D109" s="1">
        <v>4.3119999999999999E-2</v>
      </c>
      <c r="E109" s="1">
        <v>-1.0580000000000001</v>
      </c>
      <c r="F109" s="1">
        <v>26.995999999999999</v>
      </c>
      <c r="G109" s="1">
        <v>0.15038000000000001</v>
      </c>
      <c r="H109" s="1">
        <v>-1.84</v>
      </c>
      <c r="I109" s="1">
        <v>15.88</v>
      </c>
      <c r="J109" s="1">
        <v>0.10084</v>
      </c>
      <c r="K109" s="1"/>
      <c r="L109" s="1">
        <v>8.5</v>
      </c>
      <c r="M109" s="1">
        <v>1</v>
      </c>
      <c r="N109" s="1">
        <v>130.13999999999999</v>
      </c>
      <c r="O109" s="1">
        <v>4.3360000000000003E-2</v>
      </c>
      <c r="P109" s="1">
        <v>-0.79300000000000004</v>
      </c>
      <c r="Q109" s="1">
        <v>27.355</v>
      </c>
      <c r="R109" s="1">
        <v>0.16753999999999999</v>
      </c>
      <c r="S109" s="1">
        <v>-1.3480000000000001</v>
      </c>
      <c r="T109" s="1">
        <v>16.184000000000001</v>
      </c>
      <c r="U109" s="1">
        <v>0.11879000000000001</v>
      </c>
    </row>
    <row r="110" spans="1:21">
      <c r="A110" s="1">
        <v>8.5830000000000002</v>
      </c>
      <c r="B110" s="1">
        <v>1</v>
      </c>
      <c r="C110" s="1">
        <v>131.09</v>
      </c>
      <c r="D110" s="1">
        <v>4.3180000000000003E-2</v>
      </c>
      <c r="E110" s="1">
        <v>-1.0649999999999999</v>
      </c>
      <c r="F110" s="1">
        <v>27.226900000000001</v>
      </c>
      <c r="G110" s="1">
        <v>0.15121000000000001</v>
      </c>
      <c r="H110" s="1">
        <v>-1.843</v>
      </c>
      <c r="I110" s="1">
        <v>15.904</v>
      </c>
      <c r="J110" s="1">
        <v>0.10137</v>
      </c>
      <c r="K110" s="1"/>
      <c r="L110" s="1">
        <v>8.5830000000000002</v>
      </c>
      <c r="M110" s="1">
        <v>1</v>
      </c>
      <c r="N110" s="1">
        <v>130.59</v>
      </c>
      <c r="O110" s="1">
        <v>4.3450000000000003E-2</v>
      </c>
      <c r="P110" s="1">
        <v>-0.79300000000000004</v>
      </c>
      <c r="Q110" s="1">
        <v>27.601099999999999</v>
      </c>
      <c r="R110" s="1">
        <v>0.16832</v>
      </c>
      <c r="S110" s="1">
        <v>-1.3480000000000001</v>
      </c>
      <c r="T110" s="1">
        <v>16.218</v>
      </c>
      <c r="U110" s="1">
        <v>0.11926</v>
      </c>
    </row>
    <row r="111" spans="1:21">
      <c r="A111" s="1">
        <v>8.6669999999999998</v>
      </c>
      <c r="B111" s="1">
        <v>1</v>
      </c>
      <c r="C111" s="1">
        <v>131.54</v>
      </c>
      <c r="D111" s="1">
        <v>4.3240000000000001E-2</v>
      </c>
      <c r="E111" s="1">
        <v>-1.0720000000000001</v>
      </c>
      <c r="F111" s="1">
        <v>27.457999999999998</v>
      </c>
      <c r="G111" s="1">
        <v>0.15204000000000001</v>
      </c>
      <c r="H111" s="1">
        <v>-1.8460000000000001</v>
      </c>
      <c r="I111" s="1">
        <v>15.929</v>
      </c>
      <c r="J111" s="1">
        <v>0.10188999999999999</v>
      </c>
      <c r="K111" s="1"/>
      <c r="L111" s="1">
        <v>8.6669999999999998</v>
      </c>
      <c r="M111" s="1">
        <v>1</v>
      </c>
      <c r="N111" s="1">
        <v>131.03</v>
      </c>
      <c r="O111" s="1">
        <v>4.3540000000000002E-2</v>
      </c>
      <c r="P111" s="1">
        <v>-0.79200000000000004</v>
      </c>
      <c r="Q111" s="1">
        <v>27.85</v>
      </c>
      <c r="R111" s="1">
        <v>0.16908999999999999</v>
      </c>
      <c r="S111" s="1">
        <v>-1.3480000000000001</v>
      </c>
      <c r="T111" s="1">
        <v>16.253</v>
      </c>
      <c r="U111" s="1">
        <v>0.11971999999999999</v>
      </c>
    </row>
    <row r="112" spans="1:21">
      <c r="A112" s="1">
        <v>8.75</v>
      </c>
      <c r="B112" s="1">
        <v>1</v>
      </c>
      <c r="C112" s="1">
        <v>131.97</v>
      </c>
      <c r="D112" s="1">
        <v>4.3299999999999998E-2</v>
      </c>
      <c r="E112" s="1">
        <v>-1.0780000000000001</v>
      </c>
      <c r="F112" s="1">
        <v>27.69</v>
      </c>
      <c r="G112" s="1">
        <v>0.15286</v>
      </c>
      <c r="H112" s="1">
        <v>-1.8480000000000001</v>
      </c>
      <c r="I112" s="1">
        <v>15.955</v>
      </c>
      <c r="J112" s="1">
        <v>0.1024</v>
      </c>
      <c r="K112" s="1"/>
      <c r="L112" s="1">
        <v>8.75</v>
      </c>
      <c r="M112" s="1">
        <v>1</v>
      </c>
      <c r="N112" s="1">
        <v>131.47999999999999</v>
      </c>
      <c r="O112" s="1">
        <v>4.3639999999999998E-2</v>
      </c>
      <c r="P112" s="1">
        <v>-0.79100000000000004</v>
      </c>
      <c r="Q112" s="1">
        <v>28.100999999999999</v>
      </c>
      <c r="R112" s="1">
        <v>0.16986999999999999</v>
      </c>
      <c r="S112" s="1">
        <v>-1.349</v>
      </c>
      <c r="T112" s="1">
        <v>16.288</v>
      </c>
      <c r="U112" s="1">
        <v>0.12017</v>
      </c>
    </row>
    <row r="113" spans="1:21">
      <c r="A113" s="1">
        <v>8.8330000000000002</v>
      </c>
      <c r="B113" s="1">
        <v>1</v>
      </c>
      <c r="C113" s="1">
        <v>132.41</v>
      </c>
      <c r="D113" s="1">
        <v>4.3369999999999999E-2</v>
      </c>
      <c r="E113" s="1">
        <v>-1.083</v>
      </c>
      <c r="F113" s="1">
        <v>27.922000000000001</v>
      </c>
      <c r="G113" s="1">
        <v>0.15365999999999999</v>
      </c>
      <c r="H113" s="1">
        <v>-1.85</v>
      </c>
      <c r="I113" s="1">
        <v>15.981999999999999</v>
      </c>
      <c r="J113" s="1">
        <v>0.10290000000000001</v>
      </c>
      <c r="K113" s="1"/>
      <c r="L113" s="1">
        <v>8.8330000000000002</v>
      </c>
      <c r="M113" s="1">
        <v>1</v>
      </c>
      <c r="N113" s="1">
        <v>131.91999999999999</v>
      </c>
      <c r="O113" s="1">
        <v>4.3749999999999997E-2</v>
      </c>
      <c r="P113" s="1">
        <v>-0.78900000000000003</v>
      </c>
      <c r="Q113" s="1">
        <v>28.3567</v>
      </c>
      <c r="R113" s="1">
        <v>0.17063999999999999</v>
      </c>
      <c r="S113" s="1">
        <v>-1.349</v>
      </c>
      <c r="T113" s="1">
        <v>16.324000000000002</v>
      </c>
      <c r="U113" s="1">
        <v>0.1206</v>
      </c>
    </row>
    <row r="114" spans="1:21">
      <c r="A114" s="1">
        <v>8.9169999999999998</v>
      </c>
      <c r="B114" s="1">
        <v>1</v>
      </c>
      <c r="C114" s="1">
        <v>132.84</v>
      </c>
      <c r="D114" s="1">
        <v>4.3439999999999999E-2</v>
      </c>
      <c r="E114" s="1">
        <v>-1.0880000000000001</v>
      </c>
      <c r="F114" s="1">
        <v>28.1557</v>
      </c>
      <c r="G114" s="1">
        <v>0.15445999999999999</v>
      </c>
      <c r="H114" s="1">
        <v>-1.8520000000000001</v>
      </c>
      <c r="I114" s="1">
        <v>16.009</v>
      </c>
      <c r="J114" s="1">
        <v>0.10340000000000001</v>
      </c>
      <c r="K114" s="1"/>
      <c r="L114" s="1">
        <v>8.9169999999999998</v>
      </c>
      <c r="M114" s="1">
        <v>1</v>
      </c>
      <c r="N114" s="1">
        <v>132.37</v>
      </c>
      <c r="O114" s="1">
        <v>4.3869999999999999E-2</v>
      </c>
      <c r="P114" s="1">
        <v>-0.78700000000000003</v>
      </c>
      <c r="Q114" s="1">
        <v>28.6159</v>
      </c>
      <c r="R114" s="1">
        <v>0.17141000000000001</v>
      </c>
      <c r="S114" s="1">
        <v>-1.3480000000000001</v>
      </c>
      <c r="T114" s="1">
        <v>16.361000000000001</v>
      </c>
      <c r="U114" s="1">
        <v>0.12103</v>
      </c>
    </row>
    <row r="115" spans="1:21">
      <c r="A115" s="1">
        <v>9</v>
      </c>
      <c r="B115" s="1">
        <v>1</v>
      </c>
      <c r="C115" s="1">
        <v>133.28</v>
      </c>
      <c r="D115" s="1">
        <v>4.351E-2</v>
      </c>
      <c r="E115" s="1">
        <v>-1.0920000000000001</v>
      </c>
      <c r="F115" s="1">
        <v>28.39</v>
      </c>
      <c r="G115" s="1">
        <v>0.15525</v>
      </c>
      <c r="H115" s="1">
        <v>-1.8540000000000001</v>
      </c>
      <c r="I115" s="1">
        <v>16.036999999999999</v>
      </c>
      <c r="J115" s="1">
        <v>0.10388</v>
      </c>
      <c r="K115" s="1"/>
      <c r="L115" s="1">
        <v>9</v>
      </c>
      <c r="M115" s="1">
        <v>1</v>
      </c>
      <c r="N115" s="1">
        <v>132.82</v>
      </c>
      <c r="O115" s="1">
        <v>4.3990000000000001E-2</v>
      </c>
      <c r="P115" s="1">
        <v>-0.78500000000000003</v>
      </c>
      <c r="Q115" s="1">
        <v>28.88</v>
      </c>
      <c r="R115" s="1">
        <v>0.17218</v>
      </c>
      <c r="S115" s="1">
        <v>-1.3480000000000001</v>
      </c>
      <c r="T115" s="1">
        <v>16.399000000000001</v>
      </c>
      <c r="U115" s="1">
        <v>0.12144000000000001</v>
      </c>
    </row>
    <row r="116" spans="1:21">
      <c r="A116" s="1">
        <v>9.0830000000000002</v>
      </c>
      <c r="B116" s="1">
        <v>1</v>
      </c>
      <c r="C116" s="1">
        <v>133.71</v>
      </c>
      <c r="D116" s="1">
        <v>4.3589999999999997E-2</v>
      </c>
      <c r="E116" s="1">
        <v>-1.095</v>
      </c>
      <c r="F116" s="1">
        <v>28.6266</v>
      </c>
      <c r="G116" s="1">
        <v>0.15601999999999999</v>
      </c>
      <c r="H116" s="1">
        <v>-1.855</v>
      </c>
      <c r="I116" s="1">
        <v>16.065999999999999</v>
      </c>
      <c r="J116" s="1">
        <v>0.10435</v>
      </c>
      <c r="K116" s="1"/>
      <c r="L116" s="1">
        <v>9.0830000000000002</v>
      </c>
      <c r="M116" s="1">
        <v>1</v>
      </c>
      <c r="N116" s="1">
        <v>133.27000000000001</v>
      </c>
      <c r="O116" s="1">
        <v>4.4119999999999999E-2</v>
      </c>
      <c r="P116" s="1">
        <v>-0.78200000000000003</v>
      </c>
      <c r="Q116" s="1">
        <v>29.148099999999999</v>
      </c>
      <c r="R116" s="1">
        <v>0.17294000000000001</v>
      </c>
      <c r="S116" s="1">
        <v>-1.3480000000000001</v>
      </c>
      <c r="T116" s="1">
        <v>16.437000000000001</v>
      </c>
      <c r="U116" s="1">
        <v>0.12185</v>
      </c>
    </row>
    <row r="117" spans="1:21">
      <c r="A117" s="1">
        <v>9.1669999999999998</v>
      </c>
      <c r="B117" s="1">
        <v>1</v>
      </c>
      <c r="C117" s="1">
        <v>134.13999999999999</v>
      </c>
      <c r="D117" s="1">
        <v>4.367E-2</v>
      </c>
      <c r="E117" s="1">
        <v>-1.0980000000000001</v>
      </c>
      <c r="F117" s="1">
        <v>28.863700000000001</v>
      </c>
      <c r="G117" s="1">
        <v>0.15676999999999999</v>
      </c>
      <c r="H117" s="1">
        <v>-1.8560000000000001</v>
      </c>
      <c r="I117" s="1">
        <v>16.094999999999999</v>
      </c>
      <c r="J117" s="1">
        <v>0.10482</v>
      </c>
      <c r="K117" s="1"/>
      <c r="L117" s="1">
        <v>9.1669999999999998</v>
      </c>
      <c r="M117" s="1">
        <v>1</v>
      </c>
      <c r="N117" s="1">
        <v>133.72999999999999</v>
      </c>
      <c r="O117" s="1">
        <v>4.4260000000000001E-2</v>
      </c>
      <c r="P117" s="1">
        <v>-0.77900000000000003</v>
      </c>
      <c r="Q117" s="1">
        <v>29.420300000000001</v>
      </c>
      <c r="R117" s="1">
        <v>0.17369000000000001</v>
      </c>
      <c r="S117" s="1">
        <v>-1.347</v>
      </c>
      <c r="T117" s="1">
        <v>16.475000000000001</v>
      </c>
      <c r="U117" s="1">
        <v>0.12223000000000001</v>
      </c>
    </row>
    <row r="118" spans="1:21">
      <c r="A118" s="1">
        <v>9.25</v>
      </c>
      <c r="B118" s="1">
        <v>1</v>
      </c>
      <c r="C118" s="1">
        <v>134.57</v>
      </c>
      <c r="D118" s="1">
        <v>4.376E-2</v>
      </c>
      <c r="E118" s="1">
        <v>-1.101</v>
      </c>
      <c r="F118" s="1">
        <v>29.103000000000002</v>
      </c>
      <c r="G118" s="1">
        <v>0.15751000000000001</v>
      </c>
      <c r="H118" s="1">
        <v>-1.857</v>
      </c>
      <c r="I118" s="1">
        <v>16.125</v>
      </c>
      <c r="J118" s="1">
        <v>0.10527</v>
      </c>
      <c r="K118" s="1"/>
      <c r="L118" s="1">
        <v>9.25</v>
      </c>
      <c r="M118" s="1">
        <v>1</v>
      </c>
      <c r="N118" s="1">
        <v>134.19</v>
      </c>
      <c r="O118" s="1">
        <v>4.4400000000000002E-2</v>
      </c>
      <c r="P118" s="1">
        <v>-0.77600000000000002</v>
      </c>
      <c r="Q118" s="1">
        <v>29.696999999999999</v>
      </c>
      <c r="R118" s="1">
        <v>0.17444999999999999</v>
      </c>
      <c r="S118" s="1">
        <v>-1.347</v>
      </c>
      <c r="T118" s="1">
        <v>16.515000000000001</v>
      </c>
      <c r="U118" s="1">
        <v>0.12261</v>
      </c>
    </row>
    <row r="119" spans="1:21">
      <c r="A119" s="1">
        <v>9.3330000000000002</v>
      </c>
      <c r="B119" s="1">
        <v>1</v>
      </c>
      <c r="C119" s="1">
        <v>134.99</v>
      </c>
      <c r="D119" s="1">
        <v>4.3839999999999997E-2</v>
      </c>
      <c r="E119" s="1">
        <v>-1.103</v>
      </c>
      <c r="F119" s="1">
        <v>29.343</v>
      </c>
      <c r="G119" s="1">
        <v>0.15823999999999999</v>
      </c>
      <c r="H119" s="1">
        <v>-1.8580000000000001</v>
      </c>
      <c r="I119" s="1">
        <v>16.155000000000001</v>
      </c>
      <c r="J119" s="1">
        <v>0.10571</v>
      </c>
      <c r="K119" s="1"/>
      <c r="L119" s="1">
        <v>9.3330000000000002</v>
      </c>
      <c r="M119" s="1">
        <v>1</v>
      </c>
      <c r="N119" s="1">
        <v>134.65</v>
      </c>
      <c r="O119" s="1">
        <v>4.4549999999999999E-2</v>
      </c>
      <c r="P119" s="1">
        <v>-0.77200000000000002</v>
      </c>
      <c r="Q119" s="1">
        <v>29.9771</v>
      </c>
      <c r="R119" s="1">
        <v>0.17519999999999999</v>
      </c>
      <c r="S119" s="1">
        <v>-1.3460000000000001</v>
      </c>
      <c r="T119" s="1">
        <v>16.555</v>
      </c>
      <c r="U119" s="1">
        <v>0.12298000000000001</v>
      </c>
    </row>
    <row r="120" spans="1:21">
      <c r="A120" s="1">
        <v>9.4169999999999998</v>
      </c>
      <c r="B120" s="1">
        <v>1</v>
      </c>
      <c r="C120" s="1">
        <v>135.41999999999999</v>
      </c>
      <c r="D120" s="1">
        <v>4.394E-2</v>
      </c>
      <c r="E120" s="1">
        <v>-1.1040000000000001</v>
      </c>
      <c r="F120" s="1">
        <v>29.585000000000001</v>
      </c>
      <c r="G120" s="1">
        <v>0.15895000000000001</v>
      </c>
      <c r="H120" s="1">
        <v>-1.8580000000000001</v>
      </c>
      <c r="I120" s="1">
        <v>16.187000000000001</v>
      </c>
      <c r="J120" s="1">
        <v>0.10614999999999999</v>
      </c>
      <c r="K120" s="1"/>
      <c r="L120" s="1">
        <v>9.4169999999999998</v>
      </c>
      <c r="M120" s="1">
        <v>1</v>
      </c>
      <c r="N120" s="1">
        <v>135.12</v>
      </c>
      <c r="O120" s="1">
        <v>4.471E-2</v>
      </c>
      <c r="P120" s="1">
        <v>-0.76800000000000002</v>
      </c>
      <c r="Q120" s="1">
        <v>30.259699999999999</v>
      </c>
      <c r="R120" s="1">
        <v>0.17594000000000001</v>
      </c>
      <c r="S120" s="1">
        <v>-1.3460000000000001</v>
      </c>
      <c r="T120" s="1">
        <v>16.596</v>
      </c>
      <c r="U120" s="1">
        <v>0.12333</v>
      </c>
    </row>
    <row r="121" spans="1:21">
      <c r="A121" s="1">
        <v>9.5</v>
      </c>
      <c r="B121" s="1">
        <v>1</v>
      </c>
      <c r="C121" s="1">
        <v>135.84</v>
      </c>
      <c r="D121" s="1">
        <v>4.403E-2</v>
      </c>
      <c r="E121" s="1">
        <v>-1.105</v>
      </c>
      <c r="F121" s="1">
        <v>29.827999999999999</v>
      </c>
      <c r="G121" s="1">
        <v>0.15962999999999999</v>
      </c>
      <c r="H121" s="1">
        <v>-1.859</v>
      </c>
      <c r="I121" s="1">
        <v>16.219000000000001</v>
      </c>
      <c r="J121" s="1">
        <v>0.10657</v>
      </c>
      <c r="K121" s="1"/>
      <c r="L121" s="1">
        <v>9.5</v>
      </c>
      <c r="M121" s="1">
        <v>1</v>
      </c>
      <c r="N121" s="1">
        <v>135.59</v>
      </c>
      <c r="O121" s="1">
        <v>4.487E-2</v>
      </c>
      <c r="P121" s="1">
        <v>-0.76400000000000001</v>
      </c>
      <c r="Q121" s="1">
        <v>30.545000000000002</v>
      </c>
      <c r="R121" s="1">
        <v>0.17668</v>
      </c>
      <c r="S121" s="1">
        <v>-1.345</v>
      </c>
      <c r="T121" s="1">
        <v>16.637</v>
      </c>
      <c r="U121" s="1">
        <v>0.12367</v>
      </c>
    </row>
    <row r="122" spans="1:21">
      <c r="A122" s="1">
        <v>9.5830000000000002</v>
      </c>
      <c r="B122" s="1">
        <v>1</v>
      </c>
      <c r="C122" s="1">
        <v>136.26</v>
      </c>
      <c r="D122" s="1">
        <v>4.4130000000000003E-2</v>
      </c>
      <c r="E122" s="1">
        <v>-1.105</v>
      </c>
      <c r="F122" s="1">
        <v>30.074000000000002</v>
      </c>
      <c r="G122" s="1">
        <v>0.16031000000000001</v>
      </c>
      <c r="H122" s="1">
        <v>-1.859</v>
      </c>
      <c r="I122" s="1">
        <v>16.251000000000001</v>
      </c>
      <c r="J122" s="1">
        <v>0.10698000000000001</v>
      </c>
      <c r="K122" s="1"/>
      <c r="L122" s="1">
        <v>9.5830000000000002</v>
      </c>
      <c r="M122" s="1">
        <v>1</v>
      </c>
      <c r="N122" s="1">
        <v>136.06</v>
      </c>
      <c r="O122" s="1">
        <v>4.5039999999999997E-2</v>
      </c>
      <c r="P122" s="1">
        <v>-0.75800000000000001</v>
      </c>
      <c r="Q122" s="1">
        <v>30.833500000000001</v>
      </c>
      <c r="R122" s="1">
        <v>0.17741999999999999</v>
      </c>
      <c r="S122" s="1">
        <v>-1.3440000000000001</v>
      </c>
      <c r="T122" s="1">
        <v>16.678999999999998</v>
      </c>
      <c r="U122" s="1">
        <v>0.124</v>
      </c>
    </row>
    <row r="123" spans="1:21">
      <c r="A123" s="1">
        <v>9.6669999999999998</v>
      </c>
      <c r="B123" s="1">
        <v>1</v>
      </c>
      <c r="C123" s="1">
        <v>136.68</v>
      </c>
      <c r="D123" s="1">
        <v>4.4229999999999998E-2</v>
      </c>
      <c r="E123" s="1">
        <v>-1.1040000000000001</v>
      </c>
      <c r="F123" s="1">
        <v>30.323</v>
      </c>
      <c r="G123" s="1">
        <v>0.16095999999999999</v>
      </c>
      <c r="H123" s="1">
        <v>-1.859</v>
      </c>
      <c r="I123" s="1">
        <v>16.283999999999999</v>
      </c>
      <c r="J123" s="1">
        <v>0.10738</v>
      </c>
      <c r="K123" s="1"/>
      <c r="L123" s="1">
        <v>9.6669999999999998</v>
      </c>
      <c r="M123" s="1">
        <v>1</v>
      </c>
      <c r="N123" s="1">
        <v>136.53</v>
      </c>
      <c r="O123" s="1">
        <v>4.521E-2</v>
      </c>
      <c r="P123" s="1">
        <v>-0.753</v>
      </c>
      <c r="Q123" s="1">
        <v>31.124300000000002</v>
      </c>
      <c r="R123" s="1">
        <v>0.17816000000000001</v>
      </c>
      <c r="S123" s="1">
        <v>-1.343</v>
      </c>
      <c r="T123" s="1">
        <v>16.722000000000001</v>
      </c>
      <c r="U123" s="1">
        <v>0.12432</v>
      </c>
    </row>
    <row r="124" spans="1:21">
      <c r="A124" s="1">
        <v>9.75</v>
      </c>
      <c r="B124" s="1">
        <v>1</v>
      </c>
      <c r="C124" s="1">
        <v>137.1</v>
      </c>
      <c r="D124" s="1">
        <v>4.4330000000000001E-2</v>
      </c>
      <c r="E124" s="1">
        <v>-1.103</v>
      </c>
      <c r="F124" s="1">
        <v>30.574000000000002</v>
      </c>
      <c r="G124" s="1">
        <v>0.16161</v>
      </c>
      <c r="H124" s="1">
        <v>-1.859</v>
      </c>
      <c r="I124" s="1">
        <v>16.318000000000001</v>
      </c>
      <c r="J124" s="1">
        <v>0.10777</v>
      </c>
      <c r="K124" s="1"/>
      <c r="L124" s="1">
        <v>9.75</v>
      </c>
      <c r="M124" s="1">
        <v>1</v>
      </c>
      <c r="N124" s="1">
        <v>137</v>
      </c>
      <c r="O124" s="1">
        <v>4.5379999999999997E-2</v>
      </c>
      <c r="P124" s="1">
        <v>-0.747</v>
      </c>
      <c r="Q124" s="1">
        <v>31.417000000000002</v>
      </c>
      <c r="R124" s="1">
        <v>0.17891000000000001</v>
      </c>
      <c r="S124" s="1">
        <v>-1.3420000000000001</v>
      </c>
      <c r="T124" s="1">
        <v>16.765000000000001</v>
      </c>
      <c r="U124" s="1">
        <v>0.12461999999999999</v>
      </c>
    </row>
    <row r="125" spans="1:21">
      <c r="A125" s="1">
        <v>9.8330000000000002</v>
      </c>
      <c r="B125" s="1">
        <v>1</v>
      </c>
      <c r="C125" s="1">
        <v>137.53</v>
      </c>
      <c r="D125" s="1">
        <v>4.444E-2</v>
      </c>
      <c r="E125" s="1">
        <v>-1.1020000000000001</v>
      </c>
      <c r="F125" s="1">
        <v>30.829000000000001</v>
      </c>
      <c r="G125" s="1">
        <v>0.16224</v>
      </c>
      <c r="H125" s="1">
        <v>-1.859</v>
      </c>
      <c r="I125" s="1">
        <v>16.352</v>
      </c>
      <c r="J125" s="1">
        <v>0.10815</v>
      </c>
      <c r="K125" s="1"/>
      <c r="L125" s="1">
        <v>9.8330000000000002</v>
      </c>
      <c r="M125" s="1">
        <v>1</v>
      </c>
      <c r="N125" s="1">
        <v>137.47999999999999</v>
      </c>
      <c r="O125" s="1">
        <v>4.5560000000000003E-2</v>
      </c>
      <c r="P125" s="1">
        <v>-0.74</v>
      </c>
      <c r="Q125" s="1">
        <v>31.712199999999999</v>
      </c>
      <c r="R125" s="1">
        <v>0.17967</v>
      </c>
      <c r="S125" s="1">
        <v>-1.341</v>
      </c>
      <c r="T125" s="1">
        <v>16.809000000000001</v>
      </c>
      <c r="U125" s="1">
        <v>0.12492</v>
      </c>
    </row>
    <row r="126" spans="1:21">
      <c r="A126" s="1">
        <v>9.9169999999999998</v>
      </c>
      <c r="B126" s="1">
        <v>1</v>
      </c>
      <c r="C126" s="1">
        <v>137.96</v>
      </c>
      <c r="D126" s="1">
        <v>4.4560000000000002E-2</v>
      </c>
      <c r="E126" s="1">
        <v>-1.099</v>
      </c>
      <c r="F126" s="1">
        <v>31.087599999999998</v>
      </c>
      <c r="G126" s="1">
        <v>0.16286</v>
      </c>
      <c r="H126" s="1">
        <v>-1.8580000000000001</v>
      </c>
      <c r="I126" s="1">
        <v>16.387</v>
      </c>
      <c r="J126" s="1">
        <v>0.10852000000000001</v>
      </c>
      <c r="K126" s="1"/>
      <c r="L126" s="1">
        <v>9.9169999999999998</v>
      </c>
      <c r="M126" s="1">
        <v>1</v>
      </c>
      <c r="N126" s="1">
        <v>137.94999999999999</v>
      </c>
      <c r="O126" s="1">
        <v>4.5740000000000003E-2</v>
      </c>
      <c r="P126" s="1">
        <v>-0.73299999999999998</v>
      </c>
      <c r="Q126" s="1">
        <v>32.009599999999999</v>
      </c>
      <c r="R126" s="1">
        <v>0.18043999999999999</v>
      </c>
      <c r="S126" s="1">
        <v>-1.34</v>
      </c>
      <c r="T126" s="1">
        <v>16.853000000000002</v>
      </c>
      <c r="U126" s="1">
        <v>0.12520000000000001</v>
      </c>
    </row>
    <row r="127" spans="1:21">
      <c r="A127" s="1">
        <v>10</v>
      </c>
      <c r="B127" s="1">
        <v>1</v>
      </c>
      <c r="C127" s="1">
        <v>138.38999999999999</v>
      </c>
      <c r="D127" s="1">
        <v>4.4679999999999997E-2</v>
      </c>
      <c r="E127" s="1">
        <v>-1.097</v>
      </c>
      <c r="F127" s="1">
        <v>31.35</v>
      </c>
      <c r="G127" s="1">
        <v>0.16347</v>
      </c>
      <c r="H127" s="1">
        <v>-1.857</v>
      </c>
      <c r="I127" s="1">
        <v>16.422999999999998</v>
      </c>
      <c r="J127" s="1">
        <v>0.10888</v>
      </c>
      <c r="K127" s="1"/>
      <c r="L127" s="1">
        <v>10</v>
      </c>
      <c r="M127" s="1">
        <v>1</v>
      </c>
      <c r="N127" s="1">
        <v>138.43</v>
      </c>
      <c r="O127" s="1">
        <v>4.5929999999999999E-2</v>
      </c>
      <c r="P127" s="1">
        <v>-0.72499999999999998</v>
      </c>
      <c r="Q127" s="1">
        <v>32.308</v>
      </c>
      <c r="R127" s="1">
        <v>0.18121999999999999</v>
      </c>
      <c r="S127" s="1">
        <v>-1.339</v>
      </c>
      <c r="T127" s="1">
        <v>16.898</v>
      </c>
      <c r="U127" s="1">
        <v>0.12547</v>
      </c>
    </row>
    <row r="128" spans="1:21">
      <c r="A128" s="1">
        <v>10.083</v>
      </c>
      <c r="B128" s="1">
        <v>1</v>
      </c>
      <c r="C128" s="1">
        <v>138.82</v>
      </c>
      <c r="D128" s="1">
        <v>4.48E-2</v>
      </c>
      <c r="E128" s="1">
        <v>-1.093</v>
      </c>
      <c r="F128" s="1">
        <v>31.614999999999998</v>
      </c>
      <c r="G128" s="1">
        <v>0.16408</v>
      </c>
      <c r="H128" s="1">
        <v>-1.8560000000000001</v>
      </c>
      <c r="I128" s="1">
        <v>16.459</v>
      </c>
      <c r="J128" s="1">
        <v>0.10922999999999999</v>
      </c>
      <c r="K128" s="1"/>
      <c r="L128" s="1">
        <v>10.083</v>
      </c>
      <c r="M128" s="1">
        <v>1</v>
      </c>
      <c r="N128" s="1">
        <v>138.9</v>
      </c>
      <c r="O128" s="1">
        <v>4.6120000000000001E-2</v>
      </c>
      <c r="P128" s="1">
        <v>-0.71699999999999997</v>
      </c>
      <c r="Q128" s="1">
        <v>32.607500000000002</v>
      </c>
      <c r="R128" s="1">
        <v>0.18201000000000001</v>
      </c>
      <c r="S128" s="1">
        <v>-1.3380000000000001</v>
      </c>
      <c r="T128" s="1">
        <v>16.943000000000001</v>
      </c>
      <c r="U128" s="1">
        <v>0.12573000000000001</v>
      </c>
    </row>
    <row r="129" spans="1:21">
      <c r="A129" s="1">
        <v>10.167</v>
      </c>
      <c r="B129" s="1">
        <v>1</v>
      </c>
      <c r="C129" s="1">
        <v>139.26</v>
      </c>
      <c r="D129" s="1">
        <v>4.4929999999999998E-2</v>
      </c>
      <c r="E129" s="1">
        <v>-1.089</v>
      </c>
      <c r="F129" s="1">
        <v>31.882999999999999</v>
      </c>
      <c r="G129" s="1">
        <v>0.16469</v>
      </c>
      <c r="H129" s="1">
        <v>-1.855</v>
      </c>
      <c r="I129" s="1">
        <v>16.495999999999999</v>
      </c>
      <c r="J129" s="1">
        <v>0.10957</v>
      </c>
      <c r="K129" s="1"/>
      <c r="L129" s="1">
        <v>10.167</v>
      </c>
      <c r="M129" s="1">
        <v>1</v>
      </c>
      <c r="N129" s="1">
        <v>139.38</v>
      </c>
      <c r="O129" s="1">
        <v>4.6300000000000001E-2</v>
      </c>
      <c r="P129" s="1">
        <v>-0.70799999999999996</v>
      </c>
      <c r="Q129" s="1">
        <v>32.908299999999997</v>
      </c>
      <c r="R129" s="1">
        <v>0.18279999999999999</v>
      </c>
      <c r="S129" s="1">
        <v>-1.337</v>
      </c>
      <c r="T129" s="1">
        <v>16.989999999999998</v>
      </c>
      <c r="U129" s="1">
        <v>0.12598000000000001</v>
      </c>
    </row>
    <row r="130" spans="1:21">
      <c r="A130" s="1">
        <v>10.25</v>
      </c>
      <c r="B130" s="1">
        <v>1</v>
      </c>
      <c r="C130" s="1">
        <v>139.69</v>
      </c>
      <c r="D130" s="1">
        <v>4.5060000000000003E-2</v>
      </c>
      <c r="E130" s="1">
        <v>-1.085</v>
      </c>
      <c r="F130" s="1">
        <v>32.152000000000001</v>
      </c>
      <c r="G130" s="1">
        <v>0.16528000000000001</v>
      </c>
      <c r="H130" s="1">
        <v>-1.8540000000000001</v>
      </c>
      <c r="I130" s="1">
        <v>16.533000000000001</v>
      </c>
      <c r="J130" s="1">
        <v>0.1099</v>
      </c>
      <c r="K130" s="1"/>
      <c r="L130" s="1">
        <v>10.25</v>
      </c>
      <c r="M130" s="1">
        <v>1</v>
      </c>
      <c r="N130" s="1">
        <v>139.86000000000001</v>
      </c>
      <c r="O130" s="1">
        <v>4.6489999999999997E-2</v>
      </c>
      <c r="P130" s="1">
        <v>-0.69899999999999995</v>
      </c>
      <c r="Q130" s="1">
        <v>33.212000000000003</v>
      </c>
      <c r="R130" s="1">
        <v>0.18359</v>
      </c>
      <c r="S130" s="1">
        <v>-1.3360000000000001</v>
      </c>
      <c r="T130" s="1">
        <v>17.036000000000001</v>
      </c>
      <c r="U130" s="1">
        <v>0.12622</v>
      </c>
    </row>
    <row r="131" spans="1:21">
      <c r="A131" s="1">
        <v>10.333</v>
      </c>
      <c r="B131" s="1">
        <v>1</v>
      </c>
      <c r="C131" s="1">
        <v>140.12</v>
      </c>
      <c r="D131" s="1">
        <v>4.5199999999999997E-2</v>
      </c>
      <c r="E131" s="1">
        <v>-1.08</v>
      </c>
      <c r="F131" s="1">
        <v>32.422400000000003</v>
      </c>
      <c r="G131" s="1">
        <v>0.16588</v>
      </c>
      <c r="H131" s="1">
        <v>-1.853</v>
      </c>
      <c r="I131" s="1">
        <v>16.57</v>
      </c>
      <c r="J131" s="1">
        <v>0.11022</v>
      </c>
      <c r="K131" s="1"/>
      <c r="L131" s="1">
        <v>10.333</v>
      </c>
      <c r="M131" s="1">
        <v>1</v>
      </c>
      <c r="N131" s="1">
        <v>140.33000000000001</v>
      </c>
      <c r="O131" s="1">
        <v>4.6670000000000003E-2</v>
      </c>
      <c r="P131" s="1">
        <v>-0.69</v>
      </c>
      <c r="Q131" s="1">
        <v>33.514699999999998</v>
      </c>
      <c r="R131" s="1">
        <v>0.18437000000000001</v>
      </c>
      <c r="S131" s="1">
        <v>-1.3340000000000001</v>
      </c>
      <c r="T131" s="1">
        <v>17.082999999999998</v>
      </c>
      <c r="U131" s="1">
        <v>0.12644</v>
      </c>
    </row>
    <row r="132" spans="1:21">
      <c r="A132" s="1">
        <v>10.417</v>
      </c>
      <c r="B132" s="1">
        <v>1</v>
      </c>
      <c r="C132" s="1">
        <v>140.54</v>
      </c>
      <c r="D132" s="1">
        <v>4.5339999999999998E-2</v>
      </c>
      <c r="E132" s="1">
        <v>-1.0740000000000001</v>
      </c>
      <c r="F132" s="1">
        <v>32.693399999999997</v>
      </c>
      <c r="G132" s="1">
        <v>0.16647999999999999</v>
      </c>
      <c r="H132" s="1">
        <v>-1.851</v>
      </c>
      <c r="I132" s="1">
        <v>16.609000000000002</v>
      </c>
      <c r="J132" s="1">
        <v>0.11054</v>
      </c>
      <c r="K132" s="1"/>
      <c r="L132" s="1">
        <v>10.417</v>
      </c>
      <c r="M132" s="1">
        <v>1</v>
      </c>
      <c r="N132" s="1">
        <v>140.81</v>
      </c>
      <c r="O132" s="1">
        <v>4.6850000000000003E-2</v>
      </c>
      <c r="P132" s="1">
        <v>-0.68</v>
      </c>
      <c r="Q132" s="1">
        <v>33.821300000000001</v>
      </c>
      <c r="R132" s="1">
        <v>0.18514</v>
      </c>
      <c r="S132" s="1">
        <v>-1.333</v>
      </c>
      <c r="T132" s="1">
        <v>17.131</v>
      </c>
      <c r="U132" s="1">
        <v>0.12665999999999999</v>
      </c>
    </row>
    <row r="133" spans="1:21">
      <c r="A133" s="1">
        <v>10.5</v>
      </c>
      <c r="B133" s="1">
        <v>1</v>
      </c>
      <c r="C133" s="1">
        <v>140.96</v>
      </c>
      <c r="D133" s="1">
        <v>4.548E-2</v>
      </c>
      <c r="E133" s="1">
        <v>-1.0680000000000001</v>
      </c>
      <c r="F133" s="1">
        <v>32.963999999999999</v>
      </c>
      <c r="G133" s="1">
        <v>0.16707</v>
      </c>
      <c r="H133" s="1">
        <v>-1.85</v>
      </c>
      <c r="I133" s="1">
        <v>16.648</v>
      </c>
      <c r="J133" s="1">
        <v>0.11083999999999999</v>
      </c>
      <c r="K133" s="1"/>
      <c r="L133" s="1">
        <v>10.5</v>
      </c>
      <c r="M133" s="1">
        <v>1</v>
      </c>
      <c r="N133" s="1">
        <v>141.28</v>
      </c>
      <c r="O133" s="1">
        <v>4.7019999999999999E-2</v>
      </c>
      <c r="P133" s="1">
        <v>-0.66900000000000004</v>
      </c>
      <c r="Q133" s="1">
        <v>34.128999999999998</v>
      </c>
      <c r="R133" s="1">
        <v>0.18587999999999999</v>
      </c>
      <c r="S133" s="1">
        <v>-1.3320000000000001</v>
      </c>
      <c r="T133" s="1">
        <v>17.178999999999998</v>
      </c>
      <c r="U133" s="1">
        <v>0.12687000000000001</v>
      </c>
    </row>
    <row r="134" spans="1:21">
      <c r="A134" s="1">
        <v>10.583</v>
      </c>
      <c r="B134" s="1">
        <v>1</v>
      </c>
      <c r="C134" s="1">
        <v>141.37</v>
      </c>
      <c r="D134" s="1">
        <v>4.5620000000000001E-2</v>
      </c>
      <c r="E134" s="1">
        <v>-1.0609999999999999</v>
      </c>
      <c r="F134" s="1">
        <v>33.234000000000002</v>
      </c>
      <c r="G134" s="1">
        <v>0.16766</v>
      </c>
      <c r="H134" s="1">
        <v>-1.8480000000000001</v>
      </c>
      <c r="I134" s="1">
        <v>16.687000000000001</v>
      </c>
      <c r="J134" s="1">
        <v>0.11114</v>
      </c>
      <c r="K134" s="1"/>
      <c r="L134" s="1">
        <v>10.583</v>
      </c>
      <c r="M134" s="1">
        <v>1</v>
      </c>
      <c r="N134" s="1">
        <v>141.76</v>
      </c>
      <c r="O134" s="1">
        <v>4.7190000000000003E-2</v>
      </c>
      <c r="P134" s="1">
        <v>-0.65800000000000003</v>
      </c>
      <c r="Q134" s="1">
        <v>34.439300000000003</v>
      </c>
      <c r="R134" s="1">
        <v>0.18659999999999999</v>
      </c>
      <c r="S134" s="1">
        <v>-1.33</v>
      </c>
      <c r="T134" s="1">
        <v>17.227</v>
      </c>
      <c r="U134" s="1">
        <v>0.12706000000000001</v>
      </c>
    </row>
    <row r="135" spans="1:21">
      <c r="A135" s="1">
        <v>10.667</v>
      </c>
      <c r="B135" s="1">
        <v>1</v>
      </c>
      <c r="C135" s="1">
        <v>141.78</v>
      </c>
      <c r="D135" s="1">
        <v>4.5769999999999998E-2</v>
      </c>
      <c r="E135" s="1">
        <v>-1.0529999999999999</v>
      </c>
      <c r="F135" s="1">
        <v>33.503599999999999</v>
      </c>
      <c r="G135" s="1">
        <v>0.16825000000000001</v>
      </c>
      <c r="H135" s="1">
        <v>-1.8460000000000001</v>
      </c>
      <c r="I135" s="1">
        <v>16.727</v>
      </c>
      <c r="J135" s="1">
        <v>0.11143</v>
      </c>
      <c r="K135" s="1"/>
      <c r="L135" s="1">
        <v>10.667</v>
      </c>
      <c r="M135" s="1">
        <v>1</v>
      </c>
      <c r="N135" s="1">
        <v>142.22999999999999</v>
      </c>
      <c r="O135" s="1">
        <v>4.734E-2</v>
      </c>
      <c r="P135" s="1">
        <v>-0.64700000000000002</v>
      </c>
      <c r="Q135" s="1">
        <v>34.751800000000003</v>
      </c>
      <c r="R135" s="1">
        <v>0.18729000000000001</v>
      </c>
      <c r="S135" s="1">
        <v>-1.329</v>
      </c>
      <c r="T135" s="1">
        <v>17.277000000000001</v>
      </c>
      <c r="U135" s="1">
        <v>0.12725</v>
      </c>
    </row>
    <row r="136" spans="1:21">
      <c r="A136" s="1">
        <v>10.75</v>
      </c>
      <c r="B136" s="1">
        <v>1</v>
      </c>
      <c r="C136" s="1">
        <v>142.18</v>
      </c>
      <c r="D136" s="1">
        <v>4.5920000000000002E-2</v>
      </c>
      <c r="E136" s="1">
        <v>-1.0449999999999999</v>
      </c>
      <c r="F136" s="1">
        <v>33.774000000000001</v>
      </c>
      <c r="G136" s="1">
        <v>0.16883999999999999</v>
      </c>
      <c r="H136" s="1">
        <v>-1.8440000000000001</v>
      </c>
      <c r="I136" s="1">
        <v>16.768000000000001</v>
      </c>
      <c r="J136" s="1">
        <v>0.11169999999999999</v>
      </c>
      <c r="K136" s="1"/>
      <c r="L136" s="1">
        <v>10.75</v>
      </c>
      <c r="M136" s="1">
        <v>1</v>
      </c>
      <c r="N136" s="1">
        <v>142.71</v>
      </c>
      <c r="O136" s="1">
        <v>4.7489999999999997E-2</v>
      </c>
      <c r="P136" s="1">
        <v>-0.63500000000000001</v>
      </c>
      <c r="Q136" s="1">
        <v>35.067999999999998</v>
      </c>
      <c r="R136" s="1">
        <v>0.18794</v>
      </c>
      <c r="S136" s="1">
        <v>-1.327</v>
      </c>
      <c r="T136" s="1">
        <v>17.327000000000002</v>
      </c>
      <c r="U136" s="1">
        <v>0.12742000000000001</v>
      </c>
    </row>
    <row r="137" spans="1:21">
      <c r="A137" s="1">
        <v>10.833</v>
      </c>
      <c r="B137" s="1">
        <v>1</v>
      </c>
      <c r="C137" s="1">
        <v>142.58000000000001</v>
      </c>
      <c r="D137" s="1">
        <v>4.607E-2</v>
      </c>
      <c r="E137" s="1">
        <v>-1.0369999999999999</v>
      </c>
      <c r="F137" s="1">
        <v>34.043700000000001</v>
      </c>
      <c r="G137" s="1">
        <v>0.16943</v>
      </c>
      <c r="H137" s="1">
        <v>-1.8420000000000001</v>
      </c>
      <c r="I137" s="1">
        <v>16.808</v>
      </c>
      <c r="J137" s="1">
        <v>0.11197</v>
      </c>
      <c r="K137" s="1"/>
      <c r="L137" s="1">
        <v>10.833</v>
      </c>
      <c r="M137" s="1">
        <v>1</v>
      </c>
      <c r="N137" s="1">
        <v>143.18</v>
      </c>
      <c r="O137" s="1">
        <v>4.7620000000000003E-2</v>
      </c>
      <c r="P137" s="1">
        <v>-0.623</v>
      </c>
      <c r="Q137" s="1">
        <v>35.384500000000003</v>
      </c>
      <c r="R137" s="1">
        <v>0.18855</v>
      </c>
      <c r="S137" s="1">
        <v>-1.3260000000000001</v>
      </c>
      <c r="T137" s="1">
        <v>17.376999999999999</v>
      </c>
      <c r="U137" s="1">
        <v>0.12759000000000001</v>
      </c>
    </row>
    <row r="138" spans="1:21">
      <c r="A138" s="1">
        <v>10.917</v>
      </c>
      <c r="B138" s="1">
        <v>1</v>
      </c>
      <c r="C138" s="1">
        <v>142.97999999999999</v>
      </c>
      <c r="D138" s="1">
        <v>4.623E-2</v>
      </c>
      <c r="E138" s="1">
        <v>-1.0269999999999999</v>
      </c>
      <c r="F138" s="1">
        <v>34.314300000000003</v>
      </c>
      <c r="G138" s="1">
        <v>0.17000999999999999</v>
      </c>
      <c r="H138" s="1">
        <v>-1.839</v>
      </c>
      <c r="I138" s="1">
        <v>16.850000000000001</v>
      </c>
      <c r="J138" s="1">
        <v>0.11223</v>
      </c>
      <c r="K138" s="1"/>
      <c r="L138" s="1">
        <v>10.917</v>
      </c>
      <c r="M138" s="1">
        <v>1</v>
      </c>
      <c r="N138" s="1">
        <v>143.65</v>
      </c>
      <c r="O138" s="1">
        <v>4.7739999999999998E-2</v>
      </c>
      <c r="P138" s="1">
        <v>-0.61</v>
      </c>
      <c r="Q138" s="1">
        <v>35.704799999999999</v>
      </c>
      <c r="R138" s="1">
        <v>0.18911</v>
      </c>
      <c r="S138" s="1">
        <v>-1.3240000000000001</v>
      </c>
      <c r="T138" s="1">
        <v>17.427</v>
      </c>
      <c r="U138" s="1">
        <v>0.12773999999999999</v>
      </c>
    </row>
    <row r="139" spans="1:21">
      <c r="A139" s="1">
        <v>11</v>
      </c>
      <c r="B139" s="1">
        <v>1</v>
      </c>
      <c r="C139" s="1">
        <v>143.37</v>
      </c>
      <c r="D139" s="1">
        <v>4.6379999999999998E-2</v>
      </c>
      <c r="E139" s="1">
        <v>-1.018</v>
      </c>
      <c r="F139" s="1">
        <v>34.585000000000001</v>
      </c>
      <c r="G139" s="1">
        <v>0.1706</v>
      </c>
      <c r="H139" s="1">
        <v>-1.837</v>
      </c>
      <c r="I139" s="1">
        <v>16.891999999999999</v>
      </c>
      <c r="J139" s="1">
        <v>0.11249000000000001</v>
      </c>
      <c r="K139" s="1"/>
      <c r="L139" s="1">
        <v>11</v>
      </c>
      <c r="M139" s="1">
        <v>1</v>
      </c>
      <c r="N139" s="1">
        <v>144.12</v>
      </c>
      <c r="O139" s="1">
        <v>4.7849999999999997E-2</v>
      </c>
      <c r="P139" s="1">
        <v>-0.59699999999999998</v>
      </c>
      <c r="Q139" s="1">
        <v>36.03</v>
      </c>
      <c r="R139" s="1">
        <v>0.18961</v>
      </c>
      <c r="S139" s="1">
        <v>-1.3220000000000001</v>
      </c>
      <c r="T139" s="1">
        <v>17.478000000000002</v>
      </c>
      <c r="U139" s="1">
        <v>0.12789</v>
      </c>
    </row>
    <row r="140" spans="1:21">
      <c r="A140" s="1">
        <v>11.083</v>
      </c>
      <c r="B140" s="1">
        <v>1</v>
      </c>
      <c r="C140" s="1">
        <v>143.77000000000001</v>
      </c>
      <c r="D140" s="1">
        <v>4.6539999999999998E-2</v>
      </c>
      <c r="E140" s="1">
        <v>-1.0069999999999999</v>
      </c>
      <c r="F140" s="1">
        <v>34.8568</v>
      </c>
      <c r="G140" s="1">
        <v>0.17119000000000001</v>
      </c>
      <c r="H140" s="1">
        <v>-1.8340000000000001</v>
      </c>
      <c r="I140" s="1">
        <v>16.934999999999999</v>
      </c>
      <c r="J140" s="1">
        <v>0.11273</v>
      </c>
      <c r="K140" s="1"/>
      <c r="L140" s="1">
        <v>11.083</v>
      </c>
      <c r="M140" s="1">
        <v>1</v>
      </c>
      <c r="N140" s="1">
        <v>144.59</v>
      </c>
      <c r="O140" s="1">
        <v>4.793E-2</v>
      </c>
      <c r="P140" s="1">
        <v>-0.58399999999999996</v>
      </c>
      <c r="Q140" s="1">
        <v>36.358199999999997</v>
      </c>
      <c r="R140" s="1">
        <v>0.19003999999999999</v>
      </c>
      <c r="S140" s="1">
        <v>-1.321</v>
      </c>
      <c r="T140" s="1">
        <v>17.53</v>
      </c>
      <c r="U140" s="1">
        <v>0.12803</v>
      </c>
    </row>
    <row r="141" spans="1:21">
      <c r="A141" s="1">
        <v>11.167</v>
      </c>
      <c r="B141" s="1">
        <v>1</v>
      </c>
      <c r="C141" s="1">
        <v>144.16</v>
      </c>
      <c r="D141" s="1">
        <v>4.6699999999999998E-2</v>
      </c>
      <c r="E141" s="1">
        <v>-0.996</v>
      </c>
      <c r="F141" s="1">
        <v>35.129800000000003</v>
      </c>
      <c r="G141" s="1">
        <v>0.17176</v>
      </c>
      <c r="H141" s="1">
        <v>-1.831</v>
      </c>
      <c r="I141" s="1">
        <v>16.977</v>
      </c>
      <c r="J141" s="1">
        <v>0.11296</v>
      </c>
      <c r="K141" s="1"/>
      <c r="L141" s="1">
        <v>11.167</v>
      </c>
      <c r="M141" s="1">
        <v>1</v>
      </c>
      <c r="N141" s="1">
        <v>145.06</v>
      </c>
      <c r="O141" s="1">
        <v>4.8000000000000001E-2</v>
      </c>
      <c r="P141" s="1">
        <v>-0.56999999999999995</v>
      </c>
      <c r="Q141" s="1">
        <v>36.691099999999999</v>
      </c>
      <c r="R141" s="1">
        <v>0.19040000000000001</v>
      </c>
      <c r="S141" s="1">
        <v>-1.319</v>
      </c>
      <c r="T141" s="1">
        <v>17.581</v>
      </c>
      <c r="U141" s="1">
        <v>0.12816</v>
      </c>
    </row>
    <row r="142" spans="1:21">
      <c r="A142" s="1">
        <v>11.25</v>
      </c>
      <c r="B142" s="1">
        <v>1</v>
      </c>
      <c r="C142" s="1">
        <v>144.55000000000001</v>
      </c>
      <c r="D142" s="1">
        <v>4.6870000000000002E-2</v>
      </c>
      <c r="E142" s="1">
        <v>-0.98499999999999999</v>
      </c>
      <c r="F142" s="1">
        <v>35.405000000000001</v>
      </c>
      <c r="G142" s="1">
        <v>0.17233000000000001</v>
      </c>
      <c r="H142" s="1">
        <v>-1.829</v>
      </c>
      <c r="I142" s="1">
        <v>17.02</v>
      </c>
      <c r="J142" s="1">
        <v>0.11319</v>
      </c>
      <c r="K142" s="1"/>
      <c r="L142" s="1">
        <v>11.25</v>
      </c>
      <c r="M142" s="1">
        <v>1</v>
      </c>
      <c r="N142" s="1">
        <v>145.53</v>
      </c>
      <c r="O142" s="1">
        <v>4.8050000000000002E-2</v>
      </c>
      <c r="P142" s="1">
        <v>-0.55600000000000005</v>
      </c>
      <c r="Q142" s="1">
        <v>37.029000000000003</v>
      </c>
      <c r="R142" s="1">
        <v>0.19066</v>
      </c>
      <c r="S142" s="1">
        <v>-1.3180000000000001</v>
      </c>
      <c r="T142" s="1">
        <v>17.634</v>
      </c>
      <c r="U142" s="1">
        <v>0.12827</v>
      </c>
    </row>
    <row r="143" spans="1:21">
      <c r="A143" s="1">
        <v>11.333</v>
      </c>
      <c r="B143" s="1">
        <v>1</v>
      </c>
      <c r="C143" s="1">
        <v>144.94999999999999</v>
      </c>
      <c r="D143" s="1">
        <v>4.7039999999999998E-2</v>
      </c>
      <c r="E143" s="1">
        <v>-0.97299999999999998</v>
      </c>
      <c r="F143" s="1">
        <v>35.682299999999998</v>
      </c>
      <c r="G143" s="1">
        <v>0.17288999999999999</v>
      </c>
      <c r="H143" s="1">
        <v>-1.8260000000000001</v>
      </c>
      <c r="I143" s="1">
        <v>17.065000000000001</v>
      </c>
      <c r="J143" s="1">
        <v>0.11341</v>
      </c>
      <c r="K143" s="1"/>
      <c r="L143" s="1">
        <v>11.333</v>
      </c>
      <c r="M143" s="1">
        <v>1</v>
      </c>
      <c r="N143" s="1">
        <v>146</v>
      </c>
      <c r="O143" s="1">
        <v>4.8079999999999998E-2</v>
      </c>
      <c r="P143" s="1">
        <v>-0.54100000000000004</v>
      </c>
      <c r="Q143" s="1">
        <v>37.373100000000001</v>
      </c>
      <c r="R143" s="1">
        <v>0.19081999999999999</v>
      </c>
      <c r="S143" s="1">
        <v>-1.3160000000000001</v>
      </c>
      <c r="T143" s="1">
        <v>17.687000000000001</v>
      </c>
      <c r="U143" s="1">
        <v>0.12837999999999999</v>
      </c>
    </row>
    <row r="144" spans="1:21">
      <c r="A144" s="1">
        <v>11.417</v>
      </c>
      <c r="B144" s="1">
        <v>1</v>
      </c>
      <c r="C144" s="1">
        <v>145.34</v>
      </c>
      <c r="D144" s="1">
        <v>4.7210000000000002E-2</v>
      </c>
      <c r="E144" s="1">
        <v>-0.96</v>
      </c>
      <c r="F144" s="1">
        <v>35.963299999999997</v>
      </c>
      <c r="G144" s="1">
        <v>0.17343</v>
      </c>
      <c r="H144" s="1">
        <v>-1.823</v>
      </c>
      <c r="I144" s="1">
        <v>17.108000000000001</v>
      </c>
      <c r="J144" s="1">
        <v>0.11362</v>
      </c>
      <c r="K144" s="1"/>
      <c r="L144" s="1">
        <v>11.417</v>
      </c>
      <c r="M144" s="1">
        <v>1</v>
      </c>
      <c r="N144" s="1">
        <v>146.47</v>
      </c>
      <c r="O144" s="1">
        <v>4.8090000000000001E-2</v>
      </c>
      <c r="P144" s="1">
        <v>-0.52600000000000002</v>
      </c>
      <c r="Q144" s="1">
        <v>37.719700000000003</v>
      </c>
      <c r="R144" s="1">
        <v>0.19089</v>
      </c>
      <c r="S144" s="1">
        <v>-1.3140000000000001</v>
      </c>
      <c r="T144" s="1">
        <v>17.739000000000001</v>
      </c>
      <c r="U144" s="1">
        <v>0.12848999999999999</v>
      </c>
    </row>
    <row r="145" spans="1:21">
      <c r="A145" s="1">
        <v>11.5</v>
      </c>
      <c r="B145" s="1">
        <v>1</v>
      </c>
      <c r="C145" s="1">
        <v>145.75</v>
      </c>
      <c r="D145" s="1">
        <v>4.7379999999999999E-2</v>
      </c>
      <c r="E145" s="1">
        <v>-0.94699999999999995</v>
      </c>
      <c r="F145" s="1">
        <v>36.25</v>
      </c>
      <c r="G145" s="1">
        <v>0.17397000000000001</v>
      </c>
      <c r="H145" s="1">
        <v>-1.819</v>
      </c>
      <c r="I145" s="1">
        <v>17.154</v>
      </c>
      <c r="J145" s="1">
        <v>0.11382</v>
      </c>
      <c r="K145" s="1"/>
      <c r="L145" s="1">
        <v>11.5</v>
      </c>
      <c r="M145" s="1">
        <v>1</v>
      </c>
      <c r="N145" s="1">
        <v>146.93</v>
      </c>
      <c r="O145" s="1">
        <v>4.8079999999999998E-2</v>
      </c>
      <c r="P145" s="1">
        <v>-0.51100000000000001</v>
      </c>
      <c r="Q145" s="1">
        <v>38.073999999999998</v>
      </c>
      <c r="R145" s="1">
        <v>0.19084000000000001</v>
      </c>
      <c r="S145" s="1">
        <v>-1.3120000000000001</v>
      </c>
      <c r="T145" s="1">
        <v>17.792999999999999</v>
      </c>
      <c r="U145" s="1">
        <v>0.12858</v>
      </c>
    </row>
    <row r="146" spans="1:21">
      <c r="A146" s="1">
        <v>11.583</v>
      </c>
      <c r="B146" s="1">
        <v>1</v>
      </c>
      <c r="C146" s="1">
        <v>146.16</v>
      </c>
      <c r="D146" s="1">
        <v>4.7550000000000002E-2</v>
      </c>
      <c r="E146" s="1">
        <v>-0.93300000000000005</v>
      </c>
      <c r="F146" s="1">
        <v>36.543199999999999</v>
      </c>
      <c r="G146" s="1">
        <v>0.17449000000000001</v>
      </c>
      <c r="H146" s="1">
        <v>-1.8160000000000001</v>
      </c>
      <c r="I146" s="1">
        <v>17.199000000000002</v>
      </c>
      <c r="J146" s="1">
        <v>0.11402</v>
      </c>
      <c r="K146" s="1"/>
      <c r="L146" s="1">
        <v>11.583</v>
      </c>
      <c r="M146" s="1">
        <v>1</v>
      </c>
      <c r="N146" s="1">
        <v>147.4</v>
      </c>
      <c r="O146" s="1">
        <v>4.8050000000000002E-2</v>
      </c>
      <c r="P146" s="1">
        <v>-0.496</v>
      </c>
      <c r="Q146" s="1">
        <v>38.433100000000003</v>
      </c>
      <c r="R146" s="1">
        <v>0.19067000000000001</v>
      </c>
      <c r="S146" s="1">
        <v>-1.3109999999999999</v>
      </c>
      <c r="T146" s="1">
        <v>17.846</v>
      </c>
      <c r="U146" s="1">
        <v>0.12866</v>
      </c>
    </row>
    <row r="147" spans="1:21">
      <c r="A147" s="1">
        <v>11.667</v>
      </c>
      <c r="B147" s="1">
        <v>1</v>
      </c>
      <c r="C147" s="1">
        <v>146.58000000000001</v>
      </c>
      <c r="D147" s="1">
        <v>4.7739999999999998E-2</v>
      </c>
      <c r="E147" s="1">
        <v>-0.91800000000000004</v>
      </c>
      <c r="F147" s="1">
        <v>36.842300000000002</v>
      </c>
      <c r="G147" s="1">
        <v>0.17499999999999999</v>
      </c>
      <c r="H147" s="1">
        <v>-1.8129999999999999</v>
      </c>
      <c r="I147" s="1">
        <v>17.244</v>
      </c>
      <c r="J147" s="1">
        <v>0.1142</v>
      </c>
      <c r="K147" s="1"/>
      <c r="L147" s="1">
        <v>11.667</v>
      </c>
      <c r="M147" s="1">
        <v>1</v>
      </c>
      <c r="N147" s="1">
        <v>147.87</v>
      </c>
      <c r="O147" s="1">
        <v>4.7989999999999998E-2</v>
      </c>
      <c r="P147" s="1">
        <v>-0.48</v>
      </c>
      <c r="Q147" s="1">
        <v>38.797699999999999</v>
      </c>
      <c r="R147" s="1">
        <v>0.19039</v>
      </c>
      <c r="S147" s="1">
        <v>-1.3089999999999999</v>
      </c>
      <c r="T147" s="1">
        <v>17.899999999999999</v>
      </c>
      <c r="U147" s="1">
        <v>0.12875</v>
      </c>
    </row>
    <row r="148" spans="1:21">
      <c r="A148" s="1">
        <v>11.75</v>
      </c>
      <c r="B148" s="1">
        <v>1</v>
      </c>
      <c r="C148" s="1">
        <v>147.02000000000001</v>
      </c>
      <c r="D148" s="1">
        <v>4.7919999999999997E-2</v>
      </c>
      <c r="E148" s="1">
        <v>-0.90300000000000002</v>
      </c>
      <c r="F148" s="1">
        <v>37.149000000000001</v>
      </c>
      <c r="G148" s="1">
        <v>0.17549999999999999</v>
      </c>
      <c r="H148" s="1">
        <v>-1.8089999999999999</v>
      </c>
      <c r="I148" s="1">
        <v>17.291</v>
      </c>
      <c r="J148" s="1">
        <v>0.11438</v>
      </c>
      <c r="K148" s="1"/>
      <c r="L148" s="1">
        <v>11.75</v>
      </c>
      <c r="M148" s="1">
        <v>1</v>
      </c>
      <c r="N148" s="1">
        <v>148.34</v>
      </c>
      <c r="O148" s="1">
        <v>4.7919999999999997E-2</v>
      </c>
      <c r="P148" s="1">
        <v>-0.46500000000000002</v>
      </c>
      <c r="Q148" s="1">
        <v>39.167999999999999</v>
      </c>
      <c r="R148" s="1">
        <v>0.19</v>
      </c>
      <c r="S148" s="1">
        <v>-1.3069999999999999</v>
      </c>
      <c r="T148" s="1">
        <v>17.954000000000001</v>
      </c>
      <c r="U148" s="1">
        <v>0.12881999999999999</v>
      </c>
    </row>
    <row r="149" spans="1:21">
      <c r="A149" s="1">
        <v>11.833</v>
      </c>
      <c r="B149" s="1">
        <v>1</v>
      </c>
      <c r="C149" s="1">
        <v>147.46</v>
      </c>
      <c r="D149" s="1">
        <v>4.8099999999999997E-2</v>
      </c>
      <c r="E149" s="1">
        <v>-0.88700000000000001</v>
      </c>
      <c r="F149" s="1">
        <v>37.463799999999999</v>
      </c>
      <c r="G149" s="1">
        <v>0.17599000000000001</v>
      </c>
      <c r="H149" s="1">
        <v>-1.806</v>
      </c>
      <c r="I149" s="1">
        <v>17.338000000000001</v>
      </c>
      <c r="J149" s="1">
        <v>0.11456</v>
      </c>
      <c r="K149" s="1"/>
      <c r="L149" s="1">
        <v>11.833</v>
      </c>
      <c r="M149" s="1">
        <v>1</v>
      </c>
      <c r="N149" s="1">
        <v>148.82</v>
      </c>
      <c r="O149" s="1">
        <v>4.7820000000000001E-2</v>
      </c>
      <c r="P149" s="1">
        <v>-0.44900000000000001</v>
      </c>
      <c r="Q149" s="1">
        <v>39.5443</v>
      </c>
      <c r="R149" s="1">
        <v>0.1895</v>
      </c>
      <c r="S149" s="1">
        <v>-1.306</v>
      </c>
      <c r="T149" s="1">
        <v>18.007999999999999</v>
      </c>
      <c r="U149" s="1">
        <v>0.12887999999999999</v>
      </c>
    </row>
    <row r="150" spans="1:21">
      <c r="A150" s="1">
        <v>11.917</v>
      </c>
      <c r="B150" s="1">
        <v>1</v>
      </c>
      <c r="C150" s="1">
        <v>147.91</v>
      </c>
      <c r="D150" s="1">
        <v>4.829E-2</v>
      </c>
      <c r="E150" s="1">
        <v>-0.87</v>
      </c>
      <c r="F150" s="1">
        <v>37.787700000000001</v>
      </c>
      <c r="G150" s="1">
        <v>0.17646999999999999</v>
      </c>
      <c r="H150" s="1">
        <v>-1.802</v>
      </c>
      <c r="I150" s="1">
        <v>17.385999999999999</v>
      </c>
      <c r="J150" s="1">
        <v>0.11472</v>
      </c>
      <c r="K150" s="1"/>
      <c r="L150" s="1">
        <v>11.917</v>
      </c>
      <c r="M150" s="1">
        <v>1</v>
      </c>
      <c r="N150" s="1">
        <v>149.28</v>
      </c>
      <c r="O150" s="1">
        <v>4.7699999999999999E-2</v>
      </c>
      <c r="P150" s="1">
        <v>-0.434</v>
      </c>
      <c r="Q150" s="1">
        <v>39.927199999999999</v>
      </c>
      <c r="R150" s="1">
        <v>0.18890999999999999</v>
      </c>
      <c r="S150" s="1">
        <v>-1.304</v>
      </c>
      <c r="T150" s="1">
        <v>18.062000000000001</v>
      </c>
      <c r="U150" s="1">
        <v>0.12894</v>
      </c>
    </row>
    <row r="151" spans="1:21">
      <c r="A151" s="1">
        <v>12</v>
      </c>
      <c r="B151" s="1">
        <v>1</v>
      </c>
      <c r="C151" s="1">
        <v>148.36000000000001</v>
      </c>
      <c r="D151" s="1">
        <v>4.8480000000000002E-2</v>
      </c>
      <c r="E151" s="1">
        <v>-0.85199999999999998</v>
      </c>
      <c r="F151" s="1">
        <v>38.122</v>
      </c>
      <c r="G151" s="1">
        <v>0.17691999999999999</v>
      </c>
      <c r="H151" s="1">
        <v>-1.7989999999999999</v>
      </c>
      <c r="I151" s="1">
        <v>17.433</v>
      </c>
      <c r="J151" s="1">
        <v>0.11488</v>
      </c>
      <c r="K151" s="1"/>
      <c r="L151" s="1">
        <v>12</v>
      </c>
      <c r="M151" s="1">
        <v>1</v>
      </c>
      <c r="N151" s="1">
        <v>149.76</v>
      </c>
      <c r="O151" s="1">
        <v>4.7550000000000002E-2</v>
      </c>
      <c r="P151" s="1">
        <v>-0.41799999999999998</v>
      </c>
      <c r="Q151" s="1">
        <v>40.316000000000003</v>
      </c>
      <c r="R151" s="1">
        <v>0.18820999999999999</v>
      </c>
      <c r="S151" s="1">
        <v>-1.302</v>
      </c>
      <c r="T151" s="1">
        <v>18.117000000000001</v>
      </c>
      <c r="U151" s="1">
        <v>0.12898999999999999</v>
      </c>
    </row>
    <row r="152" spans="1:21">
      <c r="A152" s="1">
        <v>12.083</v>
      </c>
      <c r="B152" s="1">
        <v>1</v>
      </c>
      <c r="C152" s="1">
        <v>148.83000000000001</v>
      </c>
      <c r="D152" s="1">
        <v>4.8680000000000001E-2</v>
      </c>
      <c r="E152" s="1">
        <v>-0.83399999999999996</v>
      </c>
      <c r="F152" s="1">
        <v>38.465299999999999</v>
      </c>
      <c r="G152" s="1">
        <v>0.17735999999999999</v>
      </c>
      <c r="H152" s="1">
        <v>-1.7949999999999999</v>
      </c>
      <c r="I152" s="1">
        <v>17.481000000000002</v>
      </c>
      <c r="J152" s="1">
        <v>0.11502999999999999</v>
      </c>
      <c r="K152" s="1"/>
      <c r="L152" s="1">
        <v>12.083</v>
      </c>
      <c r="M152" s="1">
        <v>1</v>
      </c>
      <c r="N152" s="1">
        <v>150.24</v>
      </c>
      <c r="O152" s="1">
        <v>4.7390000000000002E-2</v>
      </c>
      <c r="P152" s="1">
        <v>-0.40300000000000002</v>
      </c>
      <c r="Q152" s="1">
        <v>40.711799999999997</v>
      </c>
      <c r="R152" s="1">
        <v>0.18743000000000001</v>
      </c>
      <c r="S152" s="1">
        <v>-1.3</v>
      </c>
      <c r="T152" s="1">
        <v>18.172000000000001</v>
      </c>
      <c r="U152" s="1">
        <v>0.12903000000000001</v>
      </c>
    </row>
    <row r="153" spans="1:21">
      <c r="A153" s="1">
        <v>12.167</v>
      </c>
      <c r="B153" s="1">
        <v>1</v>
      </c>
      <c r="C153" s="1">
        <v>149.31</v>
      </c>
      <c r="D153" s="1">
        <v>4.8869999999999997E-2</v>
      </c>
      <c r="E153" s="1">
        <v>-0.81599999999999995</v>
      </c>
      <c r="F153" s="1">
        <v>38.820099999999996</v>
      </c>
      <c r="G153" s="1">
        <v>0.17777999999999999</v>
      </c>
      <c r="H153" s="1">
        <v>-1.7909999999999999</v>
      </c>
      <c r="I153" s="1">
        <v>17.53</v>
      </c>
      <c r="J153" s="1">
        <v>0.11516999999999999</v>
      </c>
      <c r="K153" s="1"/>
      <c r="L153" s="1">
        <v>12.167</v>
      </c>
      <c r="M153" s="1">
        <v>1</v>
      </c>
      <c r="N153" s="1">
        <v>150.71</v>
      </c>
      <c r="O153" s="1">
        <v>4.7210000000000002E-2</v>
      </c>
      <c r="P153" s="1">
        <v>-0.38800000000000001</v>
      </c>
      <c r="Q153" s="1">
        <v>41.113599999999998</v>
      </c>
      <c r="R153" s="1">
        <v>0.18656</v>
      </c>
      <c r="S153" s="1">
        <v>-1.2989999999999999</v>
      </c>
      <c r="T153" s="1">
        <v>18.227</v>
      </c>
      <c r="U153" s="1">
        <v>0.12906999999999999</v>
      </c>
    </row>
    <row r="154" spans="1:21">
      <c r="A154" s="1">
        <v>12.25</v>
      </c>
      <c r="B154" s="1">
        <v>1</v>
      </c>
      <c r="C154" s="1">
        <v>149.81</v>
      </c>
      <c r="D154" s="1">
        <v>4.9059999999999999E-2</v>
      </c>
      <c r="E154" s="1">
        <v>-0.79600000000000004</v>
      </c>
      <c r="F154" s="1">
        <v>39.185000000000002</v>
      </c>
      <c r="G154" s="1">
        <v>0.1782</v>
      </c>
      <c r="H154" s="1">
        <v>-1.7869999999999999</v>
      </c>
      <c r="I154" s="1">
        <v>17.579000000000001</v>
      </c>
      <c r="J154" s="1">
        <v>0.11532000000000001</v>
      </c>
      <c r="K154" s="1"/>
      <c r="L154" s="1">
        <v>12.25</v>
      </c>
      <c r="M154" s="1">
        <v>1</v>
      </c>
      <c r="N154" s="1">
        <v>151.18</v>
      </c>
      <c r="O154" s="1">
        <v>4.7010000000000003E-2</v>
      </c>
      <c r="P154" s="1">
        <v>-0.374</v>
      </c>
      <c r="Q154" s="1">
        <v>41.521799999999999</v>
      </c>
      <c r="R154" s="1">
        <v>0.18562999999999999</v>
      </c>
      <c r="S154" s="1">
        <v>-1.2969999999999999</v>
      </c>
      <c r="T154" s="1">
        <v>18.280999999999999</v>
      </c>
      <c r="U154" s="1">
        <v>0.12909999999999999</v>
      </c>
    </row>
    <row r="155" spans="1:21">
      <c r="A155" s="1">
        <v>12.333</v>
      </c>
      <c r="B155" s="1">
        <v>1</v>
      </c>
      <c r="C155" s="1">
        <v>150.31</v>
      </c>
      <c r="D155" s="1">
        <v>4.9259999999999998E-2</v>
      </c>
      <c r="E155" s="1">
        <v>-0.77600000000000002</v>
      </c>
      <c r="F155" s="1">
        <v>39.561900000000001</v>
      </c>
      <c r="G155" s="1">
        <v>0.17860000000000001</v>
      </c>
      <c r="H155" s="1">
        <v>-1.7829999999999999</v>
      </c>
      <c r="I155" s="1">
        <v>17.629000000000001</v>
      </c>
      <c r="J155" s="1">
        <v>0.11545</v>
      </c>
      <c r="K155" s="1"/>
      <c r="L155" s="1">
        <v>12.333</v>
      </c>
      <c r="M155" s="1">
        <v>1</v>
      </c>
      <c r="N155" s="1">
        <v>151.66</v>
      </c>
      <c r="O155" s="1">
        <v>4.6800000000000001E-2</v>
      </c>
      <c r="P155" s="1">
        <v>-0.36</v>
      </c>
      <c r="Q155" s="1">
        <v>41.935899999999997</v>
      </c>
      <c r="R155" s="1">
        <v>0.18462000000000001</v>
      </c>
      <c r="S155" s="1">
        <v>-1.2949999999999999</v>
      </c>
      <c r="T155" s="1">
        <v>18.337</v>
      </c>
      <c r="U155" s="1">
        <v>0.12912999999999999</v>
      </c>
    </row>
    <row r="156" spans="1:21">
      <c r="A156" s="1">
        <v>12.417</v>
      </c>
      <c r="B156" s="1">
        <v>1</v>
      </c>
      <c r="C156" s="1">
        <v>150.83000000000001</v>
      </c>
      <c r="D156" s="1">
        <v>4.9450000000000001E-2</v>
      </c>
      <c r="E156" s="1">
        <v>-0.755</v>
      </c>
      <c r="F156" s="1">
        <v>39.949399999999997</v>
      </c>
      <c r="G156" s="1">
        <v>0.17899999999999999</v>
      </c>
      <c r="H156" s="1">
        <v>-1.78</v>
      </c>
      <c r="I156" s="1">
        <v>17.678999999999998</v>
      </c>
      <c r="J156" s="1">
        <v>0.11558</v>
      </c>
      <c r="K156" s="1"/>
      <c r="L156" s="1">
        <v>12.417</v>
      </c>
      <c r="M156" s="1">
        <v>1</v>
      </c>
      <c r="N156" s="1">
        <v>152.13</v>
      </c>
      <c r="O156" s="1">
        <v>4.657E-2</v>
      </c>
      <c r="P156" s="1">
        <v>-0.34699999999999998</v>
      </c>
      <c r="Q156" s="1">
        <v>42.354900000000001</v>
      </c>
      <c r="R156" s="1">
        <v>0.18354999999999999</v>
      </c>
      <c r="S156" s="1">
        <v>-1.2929999999999999</v>
      </c>
      <c r="T156" s="1">
        <v>18.390999999999998</v>
      </c>
      <c r="U156" s="1">
        <v>0.12914999999999999</v>
      </c>
    </row>
    <row r="157" spans="1:21">
      <c r="A157" s="1">
        <v>12.5</v>
      </c>
      <c r="B157" s="1">
        <v>1</v>
      </c>
      <c r="C157" s="1">
        <v>151.35</v>
      </c>
      <c r="D157" s="1">
        <v>4.9639999999999997E-2</v>
      </c>
      <c r="E157" s="1">
        <v>-0.73399999999999999</v>
      </c>
      <c r="F157" s="1">
        <v>40.347999999999999</v>
      </c>
      <c r="G157" s="1">
        <v>0.17938000000000001</v>
      </c>
      <c r="H157" s="1">
        <v>-1.776</v>
      </c>
      <c r="I157" s="1">
        <v>17.728999999999999</v>
      </c>
      <c r="J157" s="1">
        <v>0.1157</v>
      </c>
      <c r="K157" s="1"/>
      <c r="L157" s="1">
        <v>12.5</v>
      </c>
      <c r="M157" s="1">
        <v>1</v>
      </c>
      <c r="N157" s="1">
        <v>152.6</v>
      </c>
      <c r="O157" s="1">
        <v>4.632E-2</v>
      </c>
      <c r="P157" s="1">
        <v>-0.33500000000000002</v>
      </c>
      <c r="Q157" s="1">
        <v>42.777900000000002</v>
      </c>
      <c r="R157" s="1">
        <v>0.18243000000000001</v>
      </c>
      <c r="S157" s="1">
        <v>-1.2909999999999999</v>
      </c>
      <c r="T157" s="1">
        <v>18.446000000000002</v>
      </c>
      <c r="U157" s="1">
        <v>0.12917000000000001</v>
      </c>
    </row>
    <row r="158" spans="1:21">
      <c r="A158" s="1">
        <v>12.583</v>
      </c>
      <c r="B158" s="1">
        <v>1</v>
      </c>
      <c r="C158" s="1">
        <v>151.88999999999999</v>
      </c>
      <c r="D158" s="1">
        <v>4.9829999999999999E-2</v>
      </c>
      <c r="E158" s="1">
        <v>-0.71199999999999997</v>
      </c>
      <c r="F158" s="1">
        <v>40.7577</v>
      </c>
      <c r="G158" s="1">
        <v>0.17978</v>
      </c>
      <c r="H158" s="1">
        <v>-1.7709999999999999</v>
      </c>
      <c r="I158" s="1">
        <v>17.779</v>
      </c>
      <c r="J158" s="1">
        <v>0.11581</v>
      </c>
      <c r="K158" s="1"/>
      <c r="L158" s="1">
        <v>12.583</v>
      </c>
      <c r="M158" s="1">
        <v>1</v>
      </c>
      <c r="N158" s="1">
        <v>153.06</v>
      </c>
      <c r="O158" s="1">
        <v>4.6059999999999997E-2</v>
      </c>
      <c r="P158" s="1">
        <v>-0.32400000000000001</v>
      </c>
      <c r="Q158" s="1">
        <v>43.204500000000003</v>
      </c>
      <c r="R158" s="1">
        <v>0.18128</v>
      </c>
      <c r="S158" s="1">
        <v>-1.29</v>
      </c>
      <c r="T158" s="1">
        <v>18.5</v>
      </c>
      <c r="U158" s="1">
        <v>0.12917999999999999</v>
      </c>
    </row>
    <row r="159" spans="1:21">
      <c r="A159" s="1">
        <v>12.667</v>
      </c>
      <c r="B159" s="1">
        <v>1</v>
      </c>
      <c r="C159" s="1">
        <v>152.44</v>
      </c>
      <c r="D159" s="1">
        <v>5.0009999999999999E-2</v>
      </c>
      <c r="E159" s="1">
        <v>-0.69</v>
      </c>
      <c r="F159" s="1">
        <v>41.177799999999998</v>
      </c>
      <c r="G159" s="1">
        <v>0.18017</v>
      </c>
      <c r="H159" s="1">
        <v>-1.7669999999999999</v>
      </c>
      <c r="I159" s="1">
        <v>17.829999999999998</v>
      </c>
      <c r="J159" s="1">
        <v>0.11592</v>
      </c>
      <c r="K159" s="1"/>
      <c r="L159" s="1">
        <v>12.667</v>
      </c>
      <c r="M159" s="1">
        <v>1</v>
      </c>
      <c r="N159" s="1">
        <v>153.52000000000001</v>
      </c>
      <c r="O159" s="1">
        <v>4.5789999999999997E-2</v>
      </c>
      <c r="P159" s="1">
        <v>-0.313</v>
      </c>
      <c r="Q159" s="1">
        <v>43.632800000000003</v>
      </c>
      <c r="R159" s="1">
        <v>0.18009</v>
      </c>
      <c r="S159" s="1">
        <v>-1.288</v>
      </c>
      <c r="T159" s="1">
        <v>18.555</v>
      </c>
      <c r="U159" s="1">
        <v>0.12917999999999999</v>
      </c>
    </row>
    <row r="160" spans="1:21">
      <c r="A160" s="1">
        <v>12.75</v>
      </c>
      <c r="B160" s="1">
        <v>1</v>
      </c>
      <c r="C160" s="1">
        <v>153</v>
      </c>
      <c r="D160" s="1">
        <v>5.0189999999999999E-2</v>
      </c>
      <c r="E160" s="1">
        <v>-0.66800000000000004</v>
      </c>
      <c r="F160" s="1">
        <v>41.609000000000002</v>
      </c>
      <c r="G160" s="1">
        <v>0.18057000000000001</v>
      </c>
      <c r="H160" s="1">
        <v>-1.7629999999999999</v>
      </c>
      <c r="I160" s="1">
        <v>17.881</v>
      </c>
      <c r="J160" s="1">
        <v>0.11602999999999999</v>
      </c>
      <c r="K160" s="1"/>
      <c r="L160" s="1">
        <v>12.75</v>
      </c>
      <c r="M160" s="1">
        <v>1</v>
      </c>
      <c r="N160" s="1">
        <v>153.96</v>
      </c>
      <c r="O160" s="1">
        <v>4.5510000000000002E-2</v>
      </c>
      <c r="P160" s="1">
        <v>-0.30399999999999999</v>
      </c>
      <c r="Q160" s="1">
        <v>44.063499999999998</v>
      </c>
      <c r="R160" s="1">
        <v>0.17887</v>
      </c>
      <c r="S160" s="1">
        <v>-1.286</v>
      </c>
      <c r="T160" s="1">
        <v>18.61</v>
      </c>
      <c r="U160" s="1">
        <v>0.12919</v>
      </c>
    </row>
    <row r="161" spans="1:21">
      <c r="A161" s="1">
        <v>12.833</v>
      </c>
      <c r="B161" s="1">
        <v>1</v>
      </c>
      <c r="C161" s="1">
        <v>153.58000000000001</v>
      </c>
      <c r="D161" s="1">
        <v>5.0369999999999998E-2</v>
      </c>
      <c r="E161" s="1">
        <v>-0.64500000000000002</v>
      </c>
      <c r="F161" s="1">
        <v>42.050899999999999</v>
      </c>
      <c r="G161" s="1">
        <v>0.18095</v>
      </c>
      <c r="H161" s="1">
        <v>-1.7589999999999999</v>
      </c>
      <c r="I161" s="1">
        <v>17.933</v>
      </c>
      <c r="J161" s="1">
        <v>0.11613</v>
      </c>
      <c r="K161" s="1"/>
      <c r="L161" s="1">
        <v>12.833</v>
      </c>
      <c r="M161" s="1">
        <v>1</v>
      </c>
      <c r="N161" s="1">
        <v>154.41</v>
      </c>
      <c r="O161" s="1">
        <v>4.5220000000000003E-2</v>
      </c>
      <c r="P161" s="1">
        <v>-0.29499999999999998</v>
      </c>
      <c r="Q161" s="1">
        <v>44.495199999999997</v>
      </c>
      <c r="R161" s="1">
        <v>0.17763999999999999</v>
      </c>
      <c r="S161" s="1">
        <v>-1.284</v>
      </c>
      <c r="T161" s="1">
        <v>18.664000000000001</v>
      </c>
      <c r="U161" s="1">
        <v>0.12919</v>
      </c>
    </row>
    <row r="162" spans="1:21">
      <c r="A162" s="1">
        <v>12.917</v>
      </c>
      <c r="B162" s="1">
        <v>1</v>
      </c>
      <c r="C162" s="1">
        <v>154.16999999999999</v>
      </c>
      <c r="D162" s="1">
        <v>5.0529999999999999E-2</v>
      </c>
      <c r="E162" s="1">
        <v>-0.622</v>
      </c>
      <c r="F162" s="1">
        <v>42.505200000000002</v>
      </c>
      <c r="G162" s="1">
        <v>0.18135000000000001</v>
      </c>
      <c r="H162" s="1">
        <v>-1.7549999999999999</v>
      </c>
      <c r="I162" s="1">
        <v>17.984999999999999</v>
      </c>
      <c r="J162" s="1">
        <v>0.11622</v>
      </c>
      <c r="K162" s="1"/>
      <c r="L162" s="1">
        <v>12.917</v>
      </c>
      <c r="M162" s="1">
        <v>1</v>
      </c>
      <c r="N162" s="1">
        <v>154.85</v>
      </c>
      <c r="O162" s="1">
        <v>4.4920000000000002E-2</v>
      </c>
      <c r="P162" s="1">
        <v>-0.28799999999999998</v>
      </c>
      <c r="Q162" s="1">
        <v>44.925899999999999</v>
      </c>
      <c r="R162" s="1">
        <v>0.17641000000000001</v>
      </c>
      <c r="S162" s="1">
        <v>-1.2829999999999999</v>
      </c>
      <c r="T162" s="1">
        <v>18.718</v>
      </c>
      <c r="U162" s="1">
        <v>0.12917999999999999</v>
      </c>
    </row>
    <row r="163" spans="1:21">
      <c r="A163" s="1">
        <v>13</v>
      </c>
      <c r="B163" s="1">
        <v>1</v>
      </c>
      <c r="C163" s="1">
        <v>154.77000000000001</v>
      </c>
      <c r="D163" s="1">
        <v>5.0680000000000003E-2</v>
      </c>
      <c r="E163" s="1">
        <v>-0.59899999999999998</v>
      </c>
      <c r="F163" s="1">
        <v>42.97</v>
      </c>
      <c r="G163" s="1">
        <v>0.18173</v>
      </c>
      <c r="H163" s="1">
        <v>-1.75</v>
      </c>
      <c r="I163" s="1">
        <v>18.036999999999999</v>
      </c>
      <c r="J163" s="1">
        <v>0.11631</v>
      </c>
      <c r="K163" s="1"/>
      <c r="L163" s="1">
        <v>13</v>
      </c>
      <c r="M163" s="1">
        <v>1</v>
      </c>
      <c r="N163" s="1">
        <v>155.28</v>
      </c>
      <c r="O163" s="1">
        <v>4.462E-2</v>
      </c>
      <c r="P163" s="1">
        <v>-0.28100000000000003</v>
      </c>
      <c r="Q163" s="1">
        <v>45.3568</v>
      </c>
      <c r="R163" s="1">
        <v>0.17518</v>
      </c>
      <c r="S163" s="1">
        <v>-1.2809999999999999</v>
      </c>
      <c r="T163" s="1">
        <v>18.771999999999998</v>
      </c>
      <c r="U163" s="1">
        <v>0.12917000000000001</v>
      </c>
    </row>
    <row r="164" spans="1:21">
      <c r="A164" s="1">
        <v>13.083</v>
      </c>
      <c r="B164" s="1">
        <v>1</v>
      </c>
      <c r="C164" s="1">
        <v>155.38</v>
      </c>
      <c r="D164" s="1">
        <v>5.083E-2</v>
      </c>
      <c r="E164" s="1">
        <v>-0.57499999999999996</v>
      </c>
      <c r="F164" s="1">
        <v>43.445700000000002</v>
      </c>
      <c r="G164" s="1">
        <v>0.18210000000000001</v>
      </c>
      <c r="H164" s="1">
        <v>-1.746</v>
      </c>
      <c r="I164" s="1">
        <v>18.088999999999999</v>
      </c>
      <c r="J164" s="1">
        <v>0.11638999999999999</v>
      </c>
      <c r="K164" s="1"/>
      <c r="L164" s="1">
        <v>13.083</v>
      </c>
      <c r="M164" s="1">
        <v>1</v>
      </c>
      <c r="N164" s="1">
        <v>155.69999999999999</v>
      </c>
      <c r="O164" s="1">
        <v>4.4310000000000002E-2</v>
      </c>
      <c r="P164" s="1">
        <v>-0.27600000000000002</v>
      </c>
      <c r="Q164" s="1">
        <v>45.786299999999997</v>
      </c>
      <c r="R164" s="1">
        <v>0.17394999999999999</v>
      </c>
      <c r="S164" s="1">
        <v>-1.2789999999999999</v>
      </c>
      <c r="T164" s="1">
        <v>18.824999999999999</v>
      </c>
      <c r="U164" s="1">
        <v>0.12916</v>
      </c>
    </row>
    <row r="165" spans="1:21">
      <c r="A165" s="1">
        <v>13.167</v>
      </c>
      <c r="B165" s="1">
        <v>1</v>
      </c>
      <c r="C165" s="1">
        <v>156</v>
      </c>
      <c r="D165" s="1">
        <v>5.0950000000000002E-2</v>
      </c>
      <c r="E165" s="1">
        <v>-0.55200000000000005</v>
      </c>
      <c r="F165" s="1">
        <v>43.932000000000002</v>
      </c>
      <c r="G165" s="1">
        <v>0.18245</v>
      </c>
      <c r="H165" s="1">
        <v>-1.742</v>
      </c>
      <c r="I165" s="1">
        <v>18.141999999999999</v>
      </c>
      <c r="J165" s="1">
        <v>0.11647</v>
      </c>
      <c r="K165" s="1"/>
      <c r="L165" s="1">
        <v>13.167</v>
      </c>
      <c r="M165" s="1">
        <v>1</v>
      </c>
      <c r="N165" s="1">
        <v>156.11000000000001</v>
      </c>
      <c r="O165" s="1">
        <v>4.3999999999999997E-2</v>
      </c>
      <c r="P165" s="1">
        <v>-0.27100000000000002</v>
      </c>
      <c r="Q165" s="1">
        <v>46.2121</v>
      </c>
      <c r="R165" s="1">
        <v>0.17274999999999999</v>
      </c>
      <c r="S165" s="1">
        <v>-1.2769999999999999</v>
      </c>
      <c r="T165" s="1">
        <v>18.88</v>
      </c>
      <c r="U165" s="1">
        <v>0.12914</v>
      </c>
    </row>
    <row r="166" spans="1:21">
      <c r="A166" s="1">
        <v>13.25</v>
      </c>
      <c r="B166" s="1">
        <v>1</v>
      </c>
      <c r="C166" s="1">
        <v>156.63</v>
      </c>
      <c r="D166" s="1">
        <v>5.1069999999999997E-2</v>
      </c>
      <c r="E166" s="1">
        <v>-0.53</v>
      </c>
      <c r="F166" s="1">
        <v>44.427999999999997</v>
      </c>
      <c r="G166" s="1">
        <v>0.18278</v>
      </c>
      <c r="H166" s="1">
        <v>-1.738</v>
      </c>
      <c r="I166" s="1">
        <v>18.193999999999999</v>
      </c>
      <c r="J166" s="1">
        <v>0.11655</v>
      </c>
      <c r="K166" s="1"/>
      <c r="L166" s="1">
        <v>13.25</v>
      </c>
      <c r="M166" s="1">
        <v>1</v>
      </c>
      <c r="N166" s="1">
        <v>156.52000000000001</v>
      </c>
      <c r="O166" s="1">
        <v>4.369E-2</v>
      </c>
      <c r="P166" s="1">
        <v>-0.26800000000000002</v>
      </c>
      <c r="Q166" s="1">
        <v>46.633299999999998</v>
      </c>
      <c r="R166" s="1">
        <v>0.17155999999999999</v>
      </c>
      <c r="S166" s="1">
        <v>-1.276</v>
      </c>
      <c r="T166" s="1">
        <v>18.931999999999999</v>
      </c>
      <c r="U166" s="1">
        <v>0.12912999999999999</v>
      </c>
    </row>
    <row r="167" spans="1:21">
      <c r="A167" s="1">
        <v>13.333</v>
      </c>
      <c r="B167" s="1">
        <v>1</v>
      </c>
      <c r="C167" s="1">
        <v>157.27000000000001</v>
      </c>
      <c r="D167" s="1">
        <v>5.1159999999999997E-2</v>
      </c>
      <c r="E167" s="1">
        <v>-0.50700000000000001</v>
      </c>
      <c r="F167" s="1">
        <v>44.9328</v>
      </c>
      <c r="G167" s="1">
        <v>0.18307000000000001</v>
      </c>
      <c r="H167" s="1">
        <v>-1.7330000000000001</v>
      </c>
      <c r="I167" s="1">
        <v>18.247</v>
      </c>
      <c r="J167" s="1">
        <v>0.11662</v>
      </c>
      <c r="K167" s="1"/>
      <c r="L167" s="1">
        <v>13.333</v>
      </c>
      <c r="M167" s="1">
        <v>1</v>
      </c>
      <c r="N167" s="1">
        <v>156.91</v>
      </c>
      <c r="O167" s="1">
        <v>4.3380000000000002E-2</v>
      </c>
      <c r="P167" s="1">
        <v>-0.26600000000000001</v>
      </c>
      <c r="Q167" s="1">
        <v>47.045699999999997</v>
      </c>
      <c r="R167" s="1">
        <v>0.1704</v>
      </c>
      <c r="S167" s="1">
        <v>-1.274</v>
      </c>
      <c r="T167" s="1">
        <v>18.984999999999999</v>
      </c>
      <c r="U167" s="1">
        <v>0.12909999999999999</v>
      </c>
    </row>
    <row r="168" spans="1:21">
      <c r="A168" s="1">
        <v>13.417</v>
      </c>
      <c r="B168" s="1">
        <v>1</v>
      </c>
      <c r="C168" s="1">
        <v>157.91</v>
      </c>
      <c r="D168" s="1">
        <v>5.1229999999999998E-2</v>
      </c>
      <c r="E168" s="1">
        <v>-0.48499999999999999</v>
      </c>
      <c r="F168" s="1">
        <v>45.444499999999998</v>
      </c>
      <c r="G168" s="1">
        <v>0.18334</v>
      </c>
      <c r="H168" s="1">
        <v>-1.7290000000000001</v>
      </c>
      <c r="I168" s="1">
        <v>18.3</v>
      </c>
      <c r="J168" s="1">
        <v>0.11668000000000001</v>
      </c>
      <c r="K168" s="1"/>
      <c r="L168" s="1">
        <v>13.417</v>
      </c>
      <c r="M168" s="1">
        <v>1</v>
      </c>
      <c r="N168" s="1">
        <v>157.28</v>
      </c>
      <c r="O168" s="1">
        <v>4.3069999999999997E-2</v>
      </c>
      <c r="P168" s="1">
        <v>-0.26500000000000001</v>
      </c>
      <c r="Q168" s="1">
        <v>47.451599999999999</v>
      </c>
      <c r="R168" s="1">
        <v>0.16924</v>
      </c>
      <c r="S168" s="1">
        <v>-1.272</v>
      </c>
      <c r="T168" s="1">
        <v>19.038</v>
      </c>
      <c r="U168" s="1">
        <v>0.12908</v>
      </c>
    </row>
    <row r="169" spans="1:21">
      <c r="A169" s="1">
        <v>13.5</v>
      </c>
      <c r="B169" s="1">
        <v>1</v>
      </c>
      <c r="C169" s="1">
        <v>158.55000000000001</v>
      </c>
      <c r="D169" s="1">
        <v>5.1290000000000002E-2</v>
      </c>
      <c r="E169" s="1">
        <v>-0.46300000000000002</v>
      </c>
      <c r="F169" s="1">
        <v>45.963000000000001</v>
      </c>
      <c r="G169" s="1">
        <v>0.18359</v>
      </c>
      <c r="H169" s="1">
        <v>-1.724</v>
      </c>
      <c r="I169" s="1">
        <v>18.353999999999999</v>
      </c>
      <c r="J169" s="1">
        <v>0.11674</v>
      </c>
      <c r="K169" s="1"/>
      <c r="L169" s="1">
        <v>13.5</v>
      </c>
      <c r="M169" s="1">
        <v>1</v>
      </c>
      <c r="N169" s="1">
        <v>157.65</v>
      </c>
      <c r="O169" s="1">
        <v>4.2759999999999999E-2</v>
      </c>
      <c r="P169" s="1">
        <v>-0.26500000000000001</v>
      </c>
      <c r="Q169" s="1">
        <v>47.849400000000003</v>
      </c>
      <c r="R169" s="1">
        <v>0.16808999999999999</v>
      </c>
      <c r="S169" s="1">
        <v>-1.2709999999999999</v>
      </c>
      <c r="T169" s="1">
        <v>19.09</v>
      </c>
      <c r="U169" s="1">
        <v>0.12905</v>
      </c>
    </row>
    <row r="170" spans="1:21">
      <c r="A170" s="1">
        <v>13.583</v>
      </c>
      <c r="B170" s="1">
        <v>1</v>
      </c>
      <c r="C170" s="1">
        <v>159.19999999999999</v>
      </c>
      <c r="D170" s="1">
        <v>5.1319999999999998E-2</v>
      </c>
      <c r="E170" s="1">
        <v>-0.442</v>
      </c>
      <c r="F170" s="1">
        <v>46.486800000000002</v>
      </c>
      <c r="G170" s="1">
        <v>0.18379999999999999</v>
      </c>
      <c r="H170" s="1">
        <v>-1.72</v>
      </c>
      <c r="I170" s="1">
        <v>18.407</v>
      </c>
      <c r="J170" s="1">
        <v>0.1168</v>
      </c>
      <c r="K170" s="1"/>
      <c r="L170" s="1">
        <v>13.583</v>
      </c>
      <c r="M170" s="1">
        <v>1</v>
      </c>
      <c r="N170" s="1">
        <v>158</v>
      </c>
      <c r="O170" s="1">
        <v>4.2450000000000002E-2</v>
      </c>
      <c r="P170" s="1">
        <v>-0.26600000000000001</v>
      </c>
      <c r="Q170" s="1">
        <v>48.241300000000003</v>
      </c>
      <c r="R170" s="1">
        <v>0.16693</v>
      </c>
      <c r="S170" s="1">
        <v>-1.2689999999999999</v>
      </c>
      <c r="T170" s="1">
        <v>19.141999999999999</v>
      </c>
      <c r="U170" s="1">
        <v>0.12902</v>
      </c>
    </row>
    <row r="171" spans="1:21">
      <c r="A171" s="1">
        <v>13.667</v>
      </c>
      <c r="B171" s="1">
        <v>1</v>
      </c>
      <c r="C171" s="1">
        <v>159.84</v>
      </c>
      <c r="D171" s="1">
        <v>5.1330000000000001E-2</v>
      </c>
      <c r="E171" s="1">
        <v>-0.42199999999999999</v>
      </c>
      <c r="F171" s="1">
        <v>47.015300000000003</v>
      </c>
      <c r="G171" s="1">
        <v>0.18396999999999999</v>
      </c>
      <c r="H171" s="1">
        <v>-1.7150000000000001</v>
      </c>
      <c r="I171" s="1">
        <v>18.46</v>
      </c>
      <c r="J171" s="1">
        <v>0.11685</v>
      </c>
      <c r="K171" s="1"/>
      <c r="L171" s="1">
        <v>13.667</v>
      </c>
      <c r="M171" s="1">
        <v>1</v>
      </c>
      <c r="N171" s="1">
        <v>158.35</v>
      </c>
      <c r="O171" s="1">
        <v>4.215E-2</v>
      </c>
      <c r="P171" s="1">
        <v>-0.26700000000000002</v>
      </c>
      <c r="Q171" s="1">
        <v>48.6218</v>
      </c>
      <c r="R171" s="1">
        <v>0.16578999999999999</v>
      </c>
      <c r="S171" s="1">
        <v>-1.2669999999999999</v>
      </c>
      <c r="T171" s="1">
        <v>19.193999999999999</v>
      </c>
      <c r="U171" s="1">
        <v>0.12898999999999999</v>
      </c>
    </row>
    <row r="172" spans="1:21">
      <c r="A172" s="1">
        <v>13.75</v>
      </c>
      <c r="B172" s="1">
        <v>1</v>
      </c>
      <c r="C172" s="1">
        <v>160.47</v>
      </c>
      <c r="D172" s="1">
        <v>5.1310000000000001E-2</v>
      </c>
      <c r="E172" s="1">
        <v>-0.40300000000000002</v>
      </c>
      <c r="F172" s="1">
        <v>47.546999999999997</v>
      </c>
      <c r="G172" s="1">
        <v>0.18411</v>
      </c>
      <c r="H172" s="1">
        <v>-1.7110000000000001</v>
      </c>
      <c r="I172" s="1">
        <v>18.513999999999999</v>
      </c>
      <c r="J172" s="1">
        <v>0.1169</v>
      </c>
      <c r="K172" s="1"/>
      <c r="L172" s="1">
        <v>13.75</v>
      </c>
      <c r="M172" s="1">
        <v>1</v>
      </c>
      <c r="N172" s="1">
        <v>158.69</v>
      </c>
      <c r="O172" s="1">
        <v>4.1849999999999998E-2</v>
      </c>
      <c r="P172" s="1">
        <v>-0.27</v>
      </c>
      <c r="Q172" s="1">
        <v>48.993000000000002</v>
      </c>
      <c r="R172" s="1">
        <v>0.16464999999999999</v>
      </c>
      <c r="S172" s="1">
        <v>-1.266</v>
      </c>
      <c r="T172" s="1">
        <v>19.244</v>
      </c>
      <c r="U172" s="1">
        <v>0.12895000000000001</v>
      </c>
    </row>
    <row r="173" spans="1:21">
      <c r="A173" s="1">
        <v>13.833</v>
      </c>
      <c r="B173" s="1">
        <v>1</v>
      </c>
      <c r="C173" s="1">
        <v>161.11000000000001</v>
      </c>
      <c r="D173" s="1">
        <v>5.126E-2</v>
      </c>
      <c r="E173" s="1">
        <v>-0.38400000000000001</v>
      </c>
      <c r="F173" s="1">
        <v>48.081000000000003</v>
      </c>
      <c r="G173" s="1">
        <v>0.18421000000000001</v>
      </c>
      <c r="H173" s="1">
        <v>-1.7070000000000001</v>
      </c>
      <c r="I173" s="1">
        <v>18.567</v>
      </c>
      <c r="J173" s="1">
        <v>0.11695</v>
      </c>
      <c r="K173" s="1"/>
      <c r="L173" s="1">
        <v>13.833</v>
      </c>
      <c r="M173" s="1">
        <v>1</v>
      </c>
      <c r="N173" s="1">
        <v>159.01</v>
      </c>
      <c r="O173" s="1">
        <v>4.156E-2</v>
      </c>
      <c r="P173" s="1">
        <v>-0.27400000000000002</v>
      </c>
      <c r="Q173" s="1">
        <v>49.3568</v>
      </c>
      <c r="R173" s="1">
        <v>0.16350000000000001</v>
      </c>
      <c r="S173" s="1">
        <v>-1.264</v>
      </c>
      <c r="T173" s="1">
        <v>19.295000000000002</v>
      </c>
      <c r="U173" s="1">
        <v>0.12892000000000001</v>
      </c>
    </row>
    <row r="174" spans="1:21">
      <c r="A174" s="1">
        <v>13.917</v>
      </c>
      <c r="B174" s="1">
        <v>1</v>
      </c>
      <c r="C174" s="1">
        <v>161.74</v>
      </c>
      <c r="D174" s="1">
        <v>5.1200000000000002E-2</v>
      </c>
      <c r="E174" s="1">
        <v>-0.36699999999999999</v>
      </c>
      <c r="F174" s="1">
        <v>48.6173</v>
      </c>
      <c r="G174" s="1">
        <v>0.18426999999999999</v>
      </c>
      <c r="H174" s="1">
        <v>-1.702</v>
      </c>
      <c r="I174" s="1">
        <v>18.620999999999999</v>
      </c>
      <c r="J174" s="1">
        <v>0.11699</v>
      </c>
      <c r="K174" s="1"/>
      <c r="L174" s="1">
        <v>13.917</v>
      </c>
      <c r="M174" s="1">
        <v>1</v>
      </c>
      <c r="N174" s="1">
        <v>159.31</v>
      </c>
      <c r="O174" s="1">
        <v>4.1270000000000001E-2</v>
      </c>
      <c r="P174" s="1">
        <v>-0.27800000000000002</v>
      </c>
      <c r="Q174" s="1">
        <v>49.708100000000002</v>
      </c>
      <c r="R174" s="1">
        <v>0.16236999999999999</v>
      </c>
      <c r="S174" s="1">
        <v>-1.262</v>
      </c>
      <c r="T174" s="1">
        <v>19.344999999999999</v>
      </c>
      <c r="U174" s="1">
        <v>0.12887999999999999</v>
      </c>
    </row>
    <row r="175" spans="1:21">
      <c r="A175" s="1">
        <v>14</v>
      </c>
      <c r="B175" s="1">
        <v>1</v>
      </c>
      <c r="C175" s="1">
        <v>162.36000000000001</v>
      </c>
      <c r="D175" s="1">
        <v>5.11E-2</v>
      </c>
      <c r="E175" s="1">
        <v>-0.35099999999999998</v>
      </c>
      <c r="F175" s="1">
        <v>49.154000000000003</v>
      </c>
      <c r="G175" s="1">
        <v>0.18428</v>
      </c>
      <c r="H175" s="1">
        <v>-1.6970000000000001</v>
      </c>
      <c r="I175" s="1">
        <v>18.675000000000001</v>
      </c>
      <c r="J175" s="1">
        <v>0.11703</v>
      </c>
      <c r="K175" s="1"/>
      <c r="L175" s="1">
        <v>14</v>
      </c>
      <c r="M175" s="1">
        <v>1</v>
      </c>
      <c r="N175" s="1">
        <v>159.61000000000001</v>
      </c>
      <c r="O175" s="1">
        <v>4.1000000000000002E-2</v>
      </c>
      <c r="P175" s="1">
        <v>-0.28399999999999997</v>
      </c>
      <c r="Q175" s="1">
        <v>50.052</v>
      </c>
      <c r="R175" s="1">
        <v>0.16123999999999999</v>
      </c>
      <c r="S175" s="1">
        <v>-1.2609999999999999</v>
      </c>
      <c r="T175" s="1">
        <v>19.395</v>
      </c>
      <c r="U175" s="1">
        <v>0.12884000000000001</v>
      </c>
    </row>
    <row r="176" spans="1:21">
      <c r="A176" s="1">
        <v>14.083</v>
      </c>
      <c r="B176" s="1">
        <v>1</v>
      </c>
      <c r="C176" s="1">
        <v>162.97</v>
      </c>
      <c r="D176" s="1">
        <v>5.0979999999999998E-2</v>
      </c>
      <c r="E176" s="1">
        <v>-0.33600000000000002</v>
      </c>
      <c r="F176" s="1">
        <v>49.6907</v>
      </c>
      <c r="G176" s="1">
        <v>0.18425</v>
      </c>
      <c r="H176" s="1">
        <v>-1.6930000000000001</v>
      </c>
      <c r="I176" s="1">
        <v>18.728999999999999</v>
      </c>
      <c r="J176" s="1">
        <v>0.11706</v>
      </c>
      <c r="K176" s="1"/>
      <c r="L176" s="1">
        <v>14.083</v>
      </c>
      <c r="M176" s="1">
        <v>1</v>
      </c>
      <c r="N176" s="1">
        <v>159.88999999999999</v>
      </c>
      <c r="O176" s="1">
        <v>4.0730000000000002E-2</v>
      </c>
      <c r="P176" s="1">
        <v>-0.28899999999999998</v>
      </c>
      <c r="Q176" s="1">
        <v>50.384599999999999</v>
      </c>
      <c r="R176" s="1">
        <v>0.16014</v>
      </c>
      <c r="S176" s="1">
        <v>-1.2589999999999999</v>
      </c>
      <c r="T176" s="1">
        <v>19.445</v>
      </c>
      <c r="U176" s="1">
        <v>0.12878999999999999</v>
      </c>
    </row>
    <row r="177" spans="1:21">
      <c r="A177" s="1">
        <v>14.167</v>
      </c>
      <c r="B177" s="1">
        <v>1</v>
      </c>
      <c r="C177" s="1">
        <v>163.58000000000001</v>
      </c>
      <c r="D177" s="1">
        <v>5.083E-2</v>
      </c>
      <c r="E177" s="1">
        <v>-0.32200000000000001</v>
      </c>
      <c r="F177" s="1">
        <v>50.225900000000003</v>
      </c>
      <c r="G177" s="1">
        <v>0.18415000000000001</v>
      </c>
      <c r="H177" s="1">
        <v>-1.6890000000000001</v>
      </c>
      <c r="I177" s="1">
        <v>18.783000000000001</v>
      </c>
      <c r="J177" s="1">
        <v>0.1171</v>
      </c>
      <c r="K177" s="1"/>
      <c r="L177" s="1">
        <v>14.167</v>
      </c>
      <c r="M177" s="1">
        <v>1</v>
      </c>
      <c r="N177" s="1">
        <v>160.16</v>
      </c>
      <c r="O177" s="1">
        <v>4.0460000000000003E-2</v>
      </c>
      <c r="P177" s="1">
        <v>-0.29599999999999999</v>
      </c>
      <c r="Q177" s="1">
        <v>50.7117</v>
      </c>
      <c r="R177" s="1">
        <v>0.15903999999999999</v>
      </c>
      <c r="S177" s="1">
        <v>-1.258</v>
      </c>
      <c r="T177" s="1">
        <v>19.492999999999999</v>
      </c>
      <c r="U177" s="1">
        <v>0.12875</v>
      </c>
    </row>
    <row r="178" spans="1:21">
      <c r="A178" s="1">
        <v>14.25</v>
      </c>
      <c r="B178" s="1">
        <v>1</v>
      </c>
      <c r="C178" s="1">
        <v>164.17</v>
      </c>
      <c r="D178" s="1">
        <v>5.0650000000000001E-2</v>
      </c>
      <c r="E178" s="1">
        <v>-0.31</v>
      </c>
      <c r="F178" s="1">
        <v>50.76</v>
      </c>
      <c r="G178" s="1">
        <v>0.18398999999999999</v>
      </c>
      <c r="H178" s="1">
        <v>-1.6839999999999999</v>
      </c>
      <c r="I178" s="1">
        <v>18.835999999999999</v>
      </c>
      <c r="J178" s="1">
        <v>0.11712</v>
      </c>
      <c r="K178" s="1"/>
      <c r="L178" s="1">
        <v>14.25</v>
      </c>
      <c r="M178" s="1">
        <v>1</v>
      </c>
      <c r="N178" s="1">
        <v>160.41999999999999</v>
      </c>
      <c r="O178" s="1">
        <v>4.0210000000000003E-2</v>
      </c>
      <c r="P178" s="1">
        <v>-0.30299999999999999</v>
      </c>
      <c r="Q178" s="1">
        <v>51.024000000000001</v>
      </c>
      <c r="R178" s="1">
        <v>0.15798000000000001</v>
      </c>
      <c r="S178" s="1">
        <v>-1.256</v>
      </c>
      <c r="T178" s="1">
        <v>19.542000000000002</v>
      </c>
      <c r="U178" s="1">
        <v>0.12870000000000001</v>
      </c>
    </row>
    <row r="179" spans="1:21">
      <c r="A179" s="1">
        <v>14.333</v>
      </c>
      <c r="B179" s="1">
        <v>1</v>
      </c>
      <c r="C179" s="1">
        <v>164.75</v>
      </c>
      <c r="D179" s="1">
        <v>5.0450000000000002E-2</v>
      </c>
      <c r="E179" s="1">
        <v>-0.29899999999999999</v>
      </c>
      <c r="F179" s="1">
        <v>51.291499999999999</v>
      </c>
      <c r="G179" s="1">
        <v>0.18376000000000001</v>
      </c>
      <c r="H179" s="1">
        <v>-1.68</v>
      </c>
      <c r="I179" s="1">
        <v>18.89</v>
      </c>
      <c r="J179" s="1">
        <v>0.11715</v>
      </c>
      <c r="K179" s="1"/>
      <c r="L179" s="1">
        <v>14.333</v>
      </c>
      <c r="M179" s="1">
        <v>1</v>
      </c>
      <c r="N179" s="1">
        <v>160.66999999999999</v>
      </c>
      <c r="O179" s="1">
        <v>3.9969999999999999E-2</v>
      </c>
      <c r="P179" s="1">
        <v>-0.31</v>
      </c>
      <c r="Q179" s="1">
        <v>51.326700000000002</v>
      </c>
      <c r="R179" s="1">
        <v>0.15695000000000001</v>
      </c>
      <c r="S179" s="1">
        <v>-1.254</v>
      </c>
      <c r="T179" s="1">
        <v>19.588999999999999</v>
      </c>
      <c r="U179" s="1">
        <v>0.12866</v>
      </c>
    </row>
    <row r="180" spans="1:21">
      <c r="A180" s="1">
        <v>14.417</v>
      </c>
      <c r="B180" s="1">
        <v>1</v>
      </c>
      <c r="C180" s="1">
        <v>165.33</v>
      </c>
      <c r="D180" s="1">
        <v>5.0229999999999997E-2</v>
      </c>
      <c r="E180" s="1">
        <v>-0.28899999999999998</v>
      </c>
      <c r="F180" s="1">
        <v>51.819200000000002</v>
      </c>
      <c r="G180" s="1">
        <v>0.18346000000000001</v>
      </c>
      <c r="H180" s="1">
        <v>-1.675</v>
      </c>
      <c r="I180" s="1">
        <v>18.943999999999999</v>
      </c>
      <c r="J180" s="1">
        <v>0.11717</v>
      </c>
      <c r="K180" s="1"/>
      <c r="L180" s="1">
        <v>14.417</v>
      </c>
      <c r="M180" s="1">
        <v>1</v>
      </c>
      <c r="N180" s="1">
        <v>160.9</v>
      </c>
      <c r="O180" s="1">
        <v>3.9739999999999998E-2</v>
      </c>
      <c r="P180" s="1">
        <v>-0.318</v>
      </c>
      <c r="Q180" s="1">
        <v>51.621000000000002</v>
      </c>
      <c r="R180" s="1">
        <v>0.15595000000000001</v>
      </c>
      <c r="S180" s="1">
        <v>-1.2529999999999999</v>
      </c>
      <c r="T180" s="1">
        <v>19.637</v>
      </c>
      <c r="U180" s="1">
        <v>0.12861</v>
      </c>
    </row>
    <row r="181" spans="1:21">
      <c r="A181" s="1">
        <v>14.5</v>
      </c>
      <c r="B181" s="1">
        <v>1</v>
      </c>
      <c r="C181" s="1">
        <v>165.88</v>
      </c>
      <c r="D181" s="1">
        <v>4.9979999999999997E-2</v>
      </c>
      <c r="E181" s="1">
        <v>-0.28100000000000003</v>
      </c>
      <c r="F181" s="1">
        <v>52.343000000000004</v>
      </c>
      <c r="G181" s="1">
        <v>0.18309</v>
      </c>
      <c r="H181" s="1">
        <v>-1.671</v>
      </c>
      <c r="I181" s="1">
        <v>18.997</v>
      </c>
      <c r="J181" s="1">
        <v>0.11719</v>
      </c>
      <c r="K181" s="1"/>
      <c r="L181" s="1">
        <v>14.5</v>
      </c>
      <c r="M181" s="1">
        <v>1</v>
      </c>
      <c r="N181" s="1">
        <v>161.12</v>
      </c>
      <c r="O181" s="1">
        <v>3.952E-2</v>
      </c>
      <c r="P181" s="1">
        <v>-0.32600000000000001</v>
      </c>
      <c r="Q181" s="1">
        <v>51.902999999999999</v>
      </c>
      <c r="R181" s="1">
        <v>0.15498999999999999</v>
      </c>
      <c r="S181" s="1">
        <v>-1.2509999999999999</v>
      </c>
      <c r="T181" s="1">
        <v>19.684000000000001</v>
      </c>
      <c r="U181" s="1">
        <v>0.12856000000000001</v>
      </c>
    </row>
    <row r="182" spans="1:21">
      <c r="A182" s="1">
        <v>14.583</v>
      </c>
      <c r="B182" s="1">
        <v>1</v>
      </c>
      <c r="C182" s="1">
        <v>166.43</v>
      </c>
      <c r="D182" s="1">
        <v>4.9709999999999997E-2</v>
      </c>
      <c r="E182" s="1">
        <v>-0.27500000000000002</v>
      </c>
      <c r="F182" s="1">
        <v>52.861800000000002</v>
      </c>
      <c r="G182" s="1">
        <v>0.18262999999999999</v>
      </c>
      <c r="H182" s="1">
        <v>-1.6659999999999999</v>
      </c>
      <c r="I182" s="1">
        <v>19.050999999999998</v>
      </c>
      <c r="J182" s="1">
        <v>0.11720999999999999</v>
      </c>
      <c r="K182" s="1"/>
      <c r="L182" s="1">
        <v>14.583</v>
      </c>
      <c r="M182" s="1">
        <v>1</v>
      </c>
      <c r="N182" s="1">
        <v>161.32</v>
      </c>
      <c r="O182" s="1">
        <v>3.9309999999999998E-2</v>
      </c>
      <c r="P182" s="1">
        <v>-0.33500000000000002</v>
      </c>
      <c r="Q182" s="1">
        <v>52.176000000000002</v>
      </c>
      <c r="R182" s="1">
        <v>0.15406</v>
      </c>
      <c r="S182" s="1">
        <v>-1.25</v>
      </c>
      <c r="T182" s="1">
        <v>19.73</v>
      </c>
      <c r="U182" s="1">
        <v>0.12851000000000001</v>
      </c>
    </row>
    <row r="183" spans="1:21">
      <c r="A183" s="1">
        <v>14.667</v>
      </c>
      <c r="B183" s="1">
        <v>1</v>
      </c>
      <c r="C183" s="1">
        <v>166.96</v>
      </c>
      <c r="D183" s="1">
        <v>4.9419999999999999E-2</v>
      </c>
      <c r="E183" s="1">
        <v>-0.26900000000000002</v>
      </c>
      <c r="F183" s="1">
        <v>53.375</v>
      </c>
      <c r="G183" s="1">
        <v>0.18209</v>
      </c>
      <c r="H183" s="1">
        <v>-1.661</v>
      </c>
      <c r="I183" s="1">
        <v>19.103999999999999</v>
      </c>
      <c r="J183" s="1">
        <v>0.11722</v>
      </c>
      <c r="K183" s="1"/>
      <c r="L183" s="1">
        <v>14.667</v>
      </c>
      <c r="M183" s="1">
        <v>1</v>
      </c>
      <c r="N183" s="1">
        <v>161.52000000000001</v>
      </c>
      <c r="O183" s="1">
        <v>3.9100000000000003E-2</v>
      </c>
      <c r="P183" s="1">
        <v>-0.34300000000000003</v>
      </c>
      <c r="Q183" s="1">
        <v>52.440399999999997</v>
      </c>
      <c r="R183" s="1">
        <v>0.15315999999999999</v>
      </c>
      <c r="S183" s="1">
        <v>-1.248</v>
      </c>
      <c r="T183" s="1">
        <v>19.776</v>
      </c>
      <c r="U183" s="1">
        <v>0.12845999999999999</v>
      </c>
    </row>
    <row r="184" spans="1:21">
      <c r="A184" s="1">
        <v>14.75</v>
      </c>
      <c r="B184" s="1">
        <v>1</v>
      </c>
      <c r="C184" s="1">
        <v>167.48</v>
      </c>
      <c r="D184" s="1">
        <v>4.9119999999999997E-2</v>
      </c>
      <c r="E184" s="1">
        <v>-0.26600000000000001</v>
      </c>
      <c r="F184" s="1">
        <v>53.883000000000003</v>
      </c>
      <c r="G184" s="1">
        <v>0.18146000000000001</v>
      </c>
      <c r="H184" s="1">
        <v>-1.657</v>
      </c>
      <c r="I184" s="1">
        <v>19.158000000000001</v>
      </c>
      <c r="J184" s="1">
        <v>0.11723</v>
      </c>
      <c r="K184" s="1"/>
      <c r="L184" s="1">
        <v>14.75</v>
      </c>
      <c r="M184" s="1">
        <v>1</v>
      </c>
      <c r="N184" s="1">
        <v>161.71</v>
      </c>
      <c r="O184" s="1">
        <v>3.8920000000000003E-2</v>
      </c>
      <c r="P184" s="1">
        <v>-0.35199999999999998</v>
      </c>
      <c r="Q184" s="1">
        <v>52.692999999999998</v>
      </c>
      <c r="R184" s="1">
        <v>0.15232000000000001</v>
      </c>
      <c r="S184" s="1">
        <v>-1.2470000000000001</v>
      </c>
      <c r="T184" s="1">
        <v>19.821999999999999</v>
      </c>
      <c r="U184" s="1">
        <v>0.12839999999999999</v>
      </c>
    </row>
    <row r="185" spans="1:21">
      <c r="A185" s="1">
        <v>14.833</v>
      </c>
      <c r="B185" s="1">
        <v>1</v>
      </c>
      <c r="C185" s="1">
        <v>167.98</v>
      </c>
      <c r="D185" s="1">
        <v>4.879E-2</v>
      </c>
      <c r="E185" s="1">
        <v>-0.26300000000000001</v>
      </c>
      <c r="F185" s="1">
        <v>54.384999999999998</v>
      </c>
      <c r="G185" s="1">
        <v>0.18074999999999999</v>
      </c>
      <c r="H185" s="1">
        <v>-1.6519999999999999</v>
      </c>
      <c r="I185" s="1">
        <v>19.210999999999999</v>
      </c>
      <c r="J185" s="1">
        <v>0.11724</v>
      </c>
      <c r="K185" s="1"/>
      <c r="L185" s="1">
        <v>14.833</v>
      </c>
      <c r="M185" s="1">
        <v>1</v>
      </c>
      <c r="N185" s="1">
        <v>161.88</v>
      </c>
      <c r="O185" s="1">
        <v>3.8739999999999997E-2</v>
      </c>
      <c r="P185" s="1">
        <v>-0.36099999999999999</v>
      </c>
      <c r="Q185" s="1">
        <v>52.936700000000002</v>
      </c>
      <c r="R185" s="1">
        <v>0.15151999999999999</v>
      </c>
      <c r="S185" s="1">
        <v>-1.2450000000000001</v>
      </c>
      <c r="T185" s="1">
        <v>19.866</v>
      </c>
      <c r="U185" s="1">
        <v>0.12834999999999999</v>
      </c>
    </row>
    <row r="186" spans="1:21">
      <c r="A186" s="1">
        <v>14.917</v>
      </c>
      <c r="B186" s="1">
        <v>1</v>
      </c>
      <c r="C186" s="1">
        <v>168.47</v>
      </c>
      <c r="D186" s="1">
        <v>4.8460000000000003E-2</v>
      </c>
      <c r="E186" s="1">
        <v>-0.26300000000000001</v>
      </c>
      <c r="F186" s="1">
        <v>54.880699999999997</v>
      </c>
      <c r="G186" s="1">
        <v>0.17995</v>
      </c>
      <c r="H186" s="1">
        <v>-1.6479999999999999</v>
      </c>
      <c r="I186" s="1">
        <v>19.263999999999999</v>
      </c>
      <c r="J186" s="1">
        <v>0.11724</v>
      </c>
      <c r="K186" s="1"/>
      <c r="L186" s="1">
        <v>14.917</v>
      </c>
      <c r="M186" s="1">
        <v>1</v>
      </c>
      <c r="N186" s="1">
        <v>162.03</v>
      </c>
      <c r="O186" s="1">
        <v>3.8580000000000003E-2</v>
      </c>
      <c r="P186" s="1">
        <v>-0.36899999999999999</v>
      </c>
      <c r="Q186" s="1">
        <v>53.170699999999997</v>
      </c>
      <c r="R186" s="1">
        <v>0.15075</v>
      </c>
      <c r="S186" s="1">
        <v>-1.244</v>
      </c>
      <c r="T186" s="1">
        <v>19.911000000000001</v>
      </c>
      <c r="U186" s="1">
        <v>0.1283</v>
      </c>
    </row>
    <row r="187" spans="1:21">
      <c r="A187" s="1">
        <v>15</v>
      </c>
      <c r="B187" s="1">
        <v>1</v>
      </c>
      <c r="C187" s="1">
        <v>168.94</v>
      </c>
      <c r="D187" s="1">
        <v>4.811E-2</v>
      </c>
      <c r="E187" s="1">
        <v>-0.26300000000000001</v>
      </c>
      <c r="F187" s="1">
        <v>55.369</v>
      </c>
      <c r="G187" s="1">
        <v>0.17907999999999999</v>
      </c>
      <c r="H187" s="1">
        <v>-1.643</v>
      </c>
      <c r="I187" s="1">
        <v>19.317</v>
      </c>
      <c r="J187" s="1">
        <v>0.11724999999999999</v>
      </c>
      <c r="K187" s="1"/>
      <c r="L187" s="1">
        <v>15</v>
      </c>
      <c r="M187" s="1">
        <v>1</v>
      </c>
      <c r="N187" s="1">
        <v>162.18</v>
      </c>
      <c r="O187" s="1">
        <v>3.8420000000000003E-2</v>
      </c>
      <c r="P187" s="1">
        <v>-0.378</v>
      </c>
      <c r="Q187" s="1">
        <v>53.3947</v>
      </c>
      <c r="R187" s="1">
        <v>0.15004999999999999</v>
      </c>
      <c r="S187" s="1">
        <v>-1.242</v>
      </c>
      <c r="T187" s="1">
        <v>19.954999999999998</v>
      </c>
      <c r="U187" s="1">
        <v>0.12823999999999999</v>
      </c>
    </row>
    <row r="188" spans="1:21">
      <c r="A188" s="1">
        <v>15.083</v>
      </c>
      <c r="B188" s="1">
        <v>1</v>
      </c>
      <c r="C188" s="1">
        <v>169.4</v>
      </c>
      <c r="D188" s="1">
        <v>4.7759999999999997E-2</v>
      </c>
      <c r="E188" s="1">
        <v>-0.26500000000000001</v>
      </c>
      <c r="F188" s="1">
        <v>55.850999999999999</v>
      </c>
      <c r="G188" s="1">
        <v>0.17813000000000001</v>
      </c>
      <c r="H188" s="1">
        <v>-1.639</v>
      </c>
      <c r="I188" s="1">
        <v>19.37</v>
      </c>
      <c r="J188" s="1">
        <v>0.11724999999999999</v>
      </c>
      <c r="K188" s="1"/>
      <c r="L188" s="1">
        <v>15.083</v>
      </c>
      <c r="M188" s="1">
        <v>1</v>
      </c>
      <c r="N188" s="1">
        <v>162.32</v>
      </c>
      <c r="O188" s="1">
        <v>3.8280000000000002E-2</v>
      </c>
      <c r="P188" s="1">
        <v>-0.38600000000000001</v>
      </c>
      <c r="Q188" s="1">
        <v>53.611800000000002</v>
      </c>
      <c r="R188" s="1">
        <v>0.14938000000000001</v>
      </c>
      <c r="S188" s="1">
        <v>-1.2410000000000001</v>
      </c>
      <c r="T188" s="1">
        <v>19.998000000000001</v>
      </c>
      <c r="U188" s="1">
        <v>0.12819</v>
      </c>
    </row>
    <row r="189" spans="1:21">
      <c r="A189" s="1">
        <v>15.167</v>
      </c>
      <c r="B189" s="1">
        <v>1</v>
      </c>
      <c r="C189" s="1">
        <v>169.84</v>
      </c>
      <c r="D189" s="1">
        <v>4.7399999999999998E-2</v>
      </c>
      <c r="E189" s="1">
        <v>-0.26800000000000002</v>
      </c>
      <c r="F189" s="1">
        <v>56.324199999999998</v>
      </c>
      <c r="G189" s="1">
        <v>0.17710000000000001</v>
      </c>
      <c r="H189" s="1">
        <v>-1.635</v>
      </c>
      <c r="I189" s="1">
        <v>19.422999999999998</v>
      </c>
      <c r="J189" s="1">
        <v>0.11724999999999999</v>
      </c>
      <c r="K189" s="1"/>
      <c r="L189" s="1">
        <v>15.167</v>
      </c>
      <c r="M189" s="1">
        <v>1</v>
      </c>
      <c r="N189" s="1">
        <v>162.44</v>
      </c>
      <c r="O189" s="1">
        <v>3.8150000000000003E-2</v>
      </c>
      <c r="P189" s="1">
        <v>-0.39500000000000002</v>
      </c>
      <c r="Q189" s="1">
        <v>53.820300000000003</v>
      </c>
      <c r="R189" s="1">
        <v>0.14874999999999999</v>
      </c>
      <c r="S189" s="1">
        <v>-1.2390000000000001</v>
      </c>
      <c r="T189" s="1">
        <v>20.041</v>
      </c>
      <c r="U189" s="1">
        <v>0.12812999999999999</v>
      </c>
    </row>
    <row r="190" spans="1:21">
      <c r="A190" s="1">
        <v>15.25</v>
      </c>
      <c r="B190" s="1">
        <v>1</v>
      </c>
      <c r="C190" s="1">
        <v>170.26</v>
      </c>
      <c r="D190" s="1">
        <v>4.7030000000000002E-2</v>
      </c>
      <c r="E190" s="1">
        <v>-0.27200000000000002</v>
      </c>
      <c r="F190" s="1">
        <v>56.789700000000003</v>
      </c>
      <c r="G190" s="1">
        <v>0.17599999999999999</v>
      </c>
      <c r="H190" s="1">
        <v>-1.63</v>
      </c>
      <c r="I190" s="1">
        <v>19.475000000000001</v>
      </c>
      <c r="J190" s="1">
        <v>0.11724</v>
      </c>
      <c r="K190" s="1"/>
      <c r="L190" s="1">
        <v>15.25</v>
      </c>
      <c r="M190" s="1">
        <v>1</v>
      </c>
      <c r="N190" s="1">
        <v>162.56</v>
      </c>
      <c r="O190" s="1">
        <v>3.8030000000000001E-2</v>
      </c>
      <c r="P190" s="1">
        <v>-0.40300000000000002</v>
      </c>
      <c r="Q190" s="1">
        <v>54.021999999999998</v>
      </c>
      <c r="R190" s="1">
        <v>0.14817</v>
      </c>
      <c r="S190" s="1">
        <v>-1.238</v>
      </c>
      <c r="T190" s="1">
        <v>20.082999999999998</v>
      </c>
      <c r="U190" s="1">
        <v>0.12806999999999999</v>
      </c>
    </row>
    <row r="191" spans="1:21">
      <c r="A191" s="1">
        <v>15.333</v>
      </c>
      <c r="B191" s="1">
        <v>1</v>
      </c>
      <c r="C191" s="1">
        <v>170.67</v>
      </c>
      <c r="D191" s="1">
        <v>4.666E-2</v>
      </c>
      <c r="E191" s="1">
        <v>-0.27800000000000002</v>
      </c>
      <c r="F191" s="1">
        <v>57.247399999999999</v>
      </c>
      <c r="G191" s="1">
        <v>0.17482</v>
      </c>
      <c r="H191" s="1">
        <v>-1.6259999999999999</v>
      </c>
      <c r="I191" s="1">
        <v>19.527999999999999</v>
      </c>
      <c r="J191" s="1">
        <v>0.11724</v>
      </c>
      <c r="K191" s="1"/>
      <c r="L191" s="1">
        <v>15.333</v>
      </c>
      <c r="M191" s="1">
        <v>1</v>
      </c>
      <c r="N191" s="1">
        <v>162.66</v>
      </c>
      <c r="O191" s="1">
        <v>3.7920000000000002E-2</v>
      </c>
      <c r="P191" s="1">
        <v>-0.41199999999999998</v>
      </c>
      <c r="Q191" s="1">
        <v>54.215699999999998</v>
      </c>
      <c r="R191" s="1">
        <v>0.14763000000000001</v>
      </c>
      <c r="S191" s="1">
        <v>-1.236</v>
      </c>
      <c r="T191" s="1">
        <v>20.123999999999999</v>
      </c>
      <c r="U191" s="1">
        <v>0.12801999999999999</v>
      </c>
    </row>
    <row r="192" spans="1:21">
      <c r="A192" s="1">
        <v>15.417</v>
      </c>
      <c r="B192" s="1">
        <v>1</v>
      </c>
      <c r="C192" s="1">
        <v>171.06</v>
      </c>
      <c r="D192" s="1">
        <v>4.6300000000000001E-2</v>
      </c>
      <c r="E192" s="1">
        <v>-0.28399999999999997</v>
      </c>
      <c r="F192" s="1">
        <v>57.696599999999997</v>
      </c>
      <c r="G192" s="1">
        <v>0.17357</v>
      </c>
      <c r="H192" s="1">
        <v>-1.621</v>
      </c>
      <c r="I192" s="1">
        <v>19.579000000000001</v>
      </c>
      <c r="J192" s="1">
        <v>0.11723</v>
      </c>
      <c r="K192" s="1"/>
      <c r="L192" s="1">
        <v>15.417</v>
      </c>
      <c r="M192" s="1">
        <v>1</v>
      </c>
      <c r="N192" s="1">
        <v>162.76</v>
      </c>
      <c r="O192" s="1">
        <v>3.7819999999999999E-2</v>
      </c>
      <c r="P192" s="1">
        <v>-0.42</v>
      </c>
      <c r="Q192" s="1">
        <v>54.403300000000002</v>
      </c>
      <c r="R192" s="1">
        <v>0.14713000000000001</v>
      </c>
      <c r="S192" s="1">
        <v>-1.2350000000000001</v>
      </c>
      <c r="T192" s="1">
        <v>20.166</v>
      </c>
      <c r="U192" s="1">
        <v>0.12795999999999999</v>
      </c>
    </row>
    <row r="193" spans="1:21">
      <c r="A193" s="1">
        <v>15.5</v>
      </c>
      <c r="B193" s="1">
        <v>1</v>
      </c>
      <c r="C193" s="1">
        <v>171.43</v>
      </c>
      <c r="D193" s="1">
        <v>4.5940000000000002E-2</v>
      </c>
      <c r="E193" s="1">
        <v>-0.29199999999999998</v>
      </c>
      <c r="F193" s="1">
        <v>58.137999999999998</v>
      </c>
      <c r="G193" s="1">
        <v>0.17226</v>
      </c>
      <c r="H193" s="1">
        <v>-1.617</v>
      </c>
      <c r="I193" s="1">
        <v>19.632000000000001</v>
      </c>
      <c r="J193" s="1">
        <v>0.11722</v>
      </c>
      <c r="K193" s="1"/>
      <c r="L193" s="1">
        <v>15.5</v>
      </c>
      <c r="M193" s="1">
        <v>1</v>
      </c>
      <c r="N193" s="1">
        <v>162.85</v>
      </c>
      <c r="O193" s="1">
        <v>3.7719999999999997E-2</v>
      </c>
      <c r="P193" s="1">
        <v>-0.42799999999999999</v>
      </c>
      <c r="Q193" s="1">
        <v>54.584200000000003</v>
      </c>
      <c r="R193" s="1">
        <v>0.14668</v>
      </c>
      <c r="S193" s="1">
        <v>-1.2330000000000001</v>
      </c>
      <c r="T193" s="1">
        <v>20.206</v>
      </c>
      <c r="U193" s="1">
        <v>0.12790000000000001</v>
      </c>
    </row>
    <row r="194" spans="1:21">
      <c r="A194" s="1">
        <v>15.583</v>
      </c>
      <c r="B194" s="1">
        <v>1</v>
      </c>
      <c r="C194" s="1">
        <v>171.79</v>
      </c>
      <c r="D194" s="1">
        <v>4.5580000000000002E-2</v>
      </c>
      <c r="E194" s="1">
        <v>-0.3</v>
      </c>
      <c r="F194" s="1">
        <v>58.569699999999997</v>
      </c>
      <c r="G194" s="1">
        <v>0.17086999999999999</v>
      </c>
      <c r="H194" s="1">
        <v>-1.6120000000000001</v>
      </c>
      <c r="I194" s="1">
        <v>19.683</v>
      </c>
      <c r="J194" s="1">
        <v>0.11720999999999999</v>
      </c>
      <c r="K194" s="1"/>
      <c r="L194" s="1">
        <v>15.583</v>
      </c>
      <c r="M194" s="1">
        <v>1</v>
      </c>
      <c r="N194" s="1">
        <v>162.91999999999999</v>
      </c>
      <c r="O194" s="1">
        <v>3.764E-2</v>
      </c>
      <c r="P194" s="1">
        <v>-0.436</v>
      </c>
      <c r="Q194" s="1">
        <v>54.758699999999997</v>
      </c>
      <c r="R194" s="1">
        <v>0.14624999999999999</v>
      </c>
      <c r="S194" s="1">
        <v>-1.232</v>
      </c>
      <c r="T194" s="1">
        <v>20.245999999999999</v>
      </c>
      <c r="U194" s="1">
        <v>0.12784999999999999</v>
      </c>
    </row>
    <row r="195" spans="1:21">
      <c r="A195" s="1">
        <v>15.667</v>
      </c>
      <c r="B195" s="1">
        <v>1</v>
      </c>
      <c r="C195" s="1">
        <v>172.14</v>
      </c>
      <c r="D195" s="1">
        <v>4.5220000000000003E-2</v>
      </c>
      <c r="E195" s="1">
        <v>-0.309</v>
      </c>
      <c r="F195" s="1">
        <v>58.993299999999998</v>
      </c>
      <c r="G195" s="1">
        <v>0.16944000000000001</v>
      </c>
      <c r="H195" s="1">
        <v>-1.6080000000000001</v>
      </c>
      <c r="I195" s="1">
        <v>19.734999999999999</v>
      </c>
      <c r="J195" s="1">
        <v>0.11719</v>
      </c>
      <c r="K195" s="1"/>
      <c r="L195" s="1">
        <v>15.667</v>
      </c>
      <c r="M195" s="1">
        <v>1</v>
      </c>
      <c r="N195" s="1">
        <v>163</v>
      </c>
      <c r="O195" s="1">
        <v>3.7560000000000003E-2</v>
      </c>
      <c r="P195" s="1">
        <v>-0.443</v>
      </c>
      <c r="Q195" s="1">
        <v>54.927100000000003</v>
      </c>
      <c r="R195" s="1">
        <v>0.14587</v>
      </c>
      <c r="S195" s="1">
        <v>-1.2310000000000001</v>
      </c>
      <c r="T195" s="1">
        <v>20.285</v>
      </c>
      <c r="U195" s="1">
        <v>0.12778999999999999</v>
      </c>
    </row>
    <row r="196" spans="1:21">
      <c r="A196" s="1">
        <v>15.75</v>
      </c>
      <c r="B196" s="1">
        <v>1</v>
      </c>
      <c r="C196" s="1">
        <v>172.48</v>
      </c>
      <c r="D196" s="1">
        <v>4.4880000000000003E-2</v>
      </c>
      <c r="E196" s="1">
        <v>-0.31900000000000001</v>
      </c>
      <c r="F196" s="1">
        <v>59.407400000000003</v>
      </c>
      <c r="G196" s="1">
        <v>0.16797000000000001</v>
      </c>
      <c r="H196" s="1">
        <v>-1.603</v>
      </c>
      <c r="I196" s="1">
        <v>19.786000000000001</v>
      </c>
      <c r="J196" s="1">
        <v>0.11718000000000001</v>
      </c>
      <c r="K196" s="1"/>
      <c r="L196" s="1">
        <v>15.75</v>
      </c>
      <c r="M196" s="1">
        <v>1</v>
      </c>
      <c r="N196" s="1">
        <v>163.06</v>
      </c>
      <c r="O196" s="1">
        <v>3.7490000000000002E-2</v>
      </c>
      <c r="P196" s="1">
        <v>-0.45100000000000001</v>
      </c>
      <c r="Q196" s="1">
        <v>55.088900000000002</v>
      </c>
      <c r="R196" s="1">
        <v>0.14551</v>
      </c>
      <c r="S196" s="1">
        <v>-1.2290000000000001</v>
      </c>
      <c r="T196" s="1">
        <v>20.324000000000002</v>
      </c>
      <c r="U196" s="1">
        <v>0.12773000000000001</v>
      </c>
    </row>
    <row r="197" spans="1:21">
      <c r="A197" s="1">
        <v>15.833</v>
      </c>
      <c r="B197" s="1">
        <v>1</v>
      </c>
      <c r="C197" s="1">
        <v>172.79</v>
      </c>
      <c r="D197" s="1">
        <v>4.4540000000000003E-2</v>
      </c>
      <c r="E197" s="1">
        <v>-0.33</v>
      </c>
      <c r="F197" s="1">
        <v>59.811599999999999</v>
      </c>
      <c r="G197" s="1">
        <v>0.16644999999999999</v>
      </c>
      <c r="H197" s="1">
        <v>-1.599</v>
      </c>
      <c r="I197" s="1">
        <v>19.837</v>
      </c>
      <c r="J197" s="1">
        <v>0.11716</v>
      </c>
      <c r="K197" s="1"/>
      <c r="L197" s="1">
        <v>15.833</v>
      </c>
      <c r="M197" s="1">
        <v>1</v>
      </c>
      <c r="N197" s="1">
        <v>163.12</v>
      </c>
      <c r="O197" s="1">
        <v>3.7429999999999998E-2</v>
      </c>
      <c r="P197" s="1">
        <v>-0.45800000000000002</v>
      </c>
      <c r="Q197" s="1">
        <v>55.244</v>
      </c>
      <c r="R197" s="1">
        <v>0.14518</v>
      </c>
      <c r="S197" s="1">
        <v>-1.228</v>
      </c>
      <c r="T197" s="1">
        <v>20.363</v>
      </c>
      <c r="U197" s="1">
        <v>0.12767999999999999</v>
      </c>
    </row>
    <row r="198" spans="1:21">
      <c r="A198" s="1">
        <v>15.917</v>
      </c>
      <c r="B198" s="1">
        <v>1</v>
      </c>
      <c r="C198" s="1">
        <v>173.1</v>
      </c>
      <c r="D198" s="1">
        <v>4.4209999999999999E-2</v>
      </c>
      <c r="E198" s="1">
        <v>-0.34100000000000003</v>
      </c>
      <c r="F198" s="1">
        <v>60.204700000000003</v>
      </c>
      <c r="G198" s="1">
        <v>0.16491</v>
      </c>
      <c r="H198" s="1">
        <v>-1.595</v>
      </c>
      <c r="I198" s="1">
        <v>19.887</v>
      </c>
      <c r="J198" s="1">
        <v>0.11713999999999999</v>
      </c>
      <c r="K198" s="1"/>
      <c r="L198" s="1">
        <v>15.917</v>
      </c>
      <c r="M198" s="1">
        <v>1</v>
      </c>
      <c r="N198" s="1">
        <v>163.18</v>
      </c>
      <c r="O198" s="1">
        <v>3.737E-2</v>
      </c>
      <c r="P198" s="1">
        <v>-0.46500000000000002</v>
      </c>
      <c r="Q198" s="1">
        <v>55.394300000000001</v>
      </c>
      <c r="R198" s="1">
        <v>0.14487</v>
      </c>
      <c r="S198" s="1">
        <v>-1.226</v>
      </c>
      <c r="T198" s="1">
        <v>20.401</v>
      </c>
      <c r="U198" s="1">
        <v>0.12762000000000001</v>
      </c>
    </row>
    <row r="199" spans="1:21">
      <c r="A199" s="1">
        <v>16</v>
      </c>
      <c r="B199" s="1">
        <v>1</v>
      </c>
      <c r="C199" s="1">
        <v>173.39</v>
      </c>
      <c r="D199" s="1">
        <v>4.3889999999999998E-2</v>
      </c>
      <c r="E199" s="1">
        <v>-0.35199999999999998</v>
      </c>
      <c r="F199" s="1">
        <v>60.588000000000001</v>
      </c>
      <c r="G199" s="1">
        <v>0.16336000000000001</v>
      </c>
      <c r="H199" s="1">
        <v>-1.59</v>
      </c>
      <c r="I199" s="1">
        <v>19.937999999999999</v>
      </c>
      <c r="J199" s="1">
        <v>0.11712</v>
      </c>
      <c r="K199" s="1"/>
      <c r="L199" s="1">
        <v>16</v>
      </c>
      <c r="M199" s="1">
        <v>1</v>
      </c>
      <c r="N199" s="1">
        <v>163.22</v>
      </c>
      <c r="O199" s="1">
        <v>3.7319999999999999E-2</v>
      </c>
      <c r="P199" s="1">
        <v>-0.47199999999999998</v>
      </c>
      <c r="Q199" s="1">
        <v>55.537999999999997</v>
      </c>
      <c r="R199" s="1">
        <v>0.14459</v>
      </c>
      <c r="S199" s="1">
        <v>-1.2250000000000001</v>
      </c>
      <c r="T199" s="1">
        <v>20.437999999999999</v>
      </c>
      <c r="U199" s="1">
        <v>0.12756999999999999</v>
      </c>
    </row>
    <row r="200" spans="1:21">
      <c r="A200" s="1">
        <v>16.082999999999998</v>
      </c>
      <c r="B200" s="1">
        <v>1</v>
      </c>
      <c r="C200" s="1">
        <v>173.66</v>
      </c>
      <c r="D200" s="1">
        <v>4.3580000000000001E-2</v>
      </c>
      <c r="E200" s="1">
        <v>-0.36399999999999999</v>
      </c>
      <c r="F200" s="1">
        <v>60.959699999999998</v>
      </c>
      <c r="G200" s="1">
        <v>0.1618</v>
      </c>
      <c r="H200" s="1">
        <v>-1.5860000000000001</v>
      </c>
      <c r="I200" s="1">
        <v>19.988</v>
      </c>
      <c r="J200" s="1">
        <v>0.1171</v>
      </c>
      <c r="K200" s="1"/>
      <c r="L200" s="1">
        <v>16.082999999999998</v>
      </c>
      <c r="M200" s="1">
        <v>1</v>
      </c>
      <c r="N200" s="1">
        <v>163.27000000000001</v>
      </c>
      <c r="O200" s="1">
        <v>3.7280000000000001E-2</v>
      </c>
      <c r="P200" s="1">
        <v>-0.47899999999999998</v>
      </c>
      <c r="Q200" s="1">
        <v>55.676499999999997</v>
      </c>
      <c r="R200" s="1">
        <v>0.14433000000000001</v>
      </c>
      <c r="S200" s="1">
        <v>-1.224</v>
      </c>
      <c r="T200" s="1">
        <v>20.475000000000001</v>
      </c>
      <c r="U200" s="1">
        <v>0.12751000000000001</v>
      </c>
    </row>
    <row r="201" spans="1:21">
      <c r="A201" s="1">
        <v>16.167000000000002</v>
      </c>
      <c r="B201" s="1">
        <v>1</v>
      </c>
      <c r="C201" s="1">
        <v>173.93</v>
      </c>
      <c r="D201" s="1">
        <v>4.3279999999999999E-2</v>
      </c>
      <c r="E201" s="1">
        <v>-0.376</v>
      </c>
      <c r="F201" s="1">
        <v>61.319499999999998</v>
      </c>
      <c r="G201" s="1">
        <v>0.16025</v>
      </c>
      <c r="H201" s="1">
        <v>-1.5820000000000001</v>
      </c>
      <c r="I201" s="1">
        <v>20.038</v>
      </c>
      <c r="J201" s="1">
        <v>0.11708</v>
      </c>
      <c r="K201" s="1"/>
      <c r="L201" s="1">
        <v>16.167000000000002</v>
      </c>
      <c r="M201" s="1">
        <v>1</v>
      </c>
      <c r="N201" s="1">
        <v>163.30000000000001</v>
      </c>
      <c r="O201" s="1">
        <v>3.7229999999999999E-2</v>
      </c>
      <c r="P201" s="1">
        <v>-0.48499999999999999</v>
      </c>
      <c r="Q201" s="1">
        <v>55.808599999999998</v>
      </c>
      <c r="R201" s="1">
        <v>0.14409</v>
      </c>
      <c r="S201" s="1">
        <v>-1.222</v>
      </c>
      <c r="T201" s="1">
        <v>20.510999999999999</v>
      </c>
      <c r="U201" s="1">
        <v>0.12745000000000001</v>
      </c>
    </row>
    <row r="202" spans="1:21">
      <c r="A202" s="1">
        <v>16.25</v>
      </c>
      <c r="B202" s="1">
        <v>1</v>
      </c>
      <c r="C202" s="1">
        <v>174.18</v>
      </c>
      <c r="D202" s="1">
        <v>4.2999999999999997E-2</v>
      </c>
      <c r="E202" s="1">
        <v>-0.38700000000000001</v>
      </c>
      <c r="F202" s="1">
        <v>61.667999999999999</v>
      </c>
      <c r="G202" s="1">
        <v>0.15872</v>
      </c>
      <c r="H202" s="1">
        <v>-1.577</v>
      </c>
      <c r="I202" s="1">
        <v>20.087</v>
      </c>
      <c r="J202" s="1">
        <v>0.11706</v>
      </c>
      <c r="K202" s="1"/>
      <c r="L202" s="1">
        <v>16.25</v>
      </c>
      <c r="M202" s="1">
        <v>1</v>
      </c>
      <c r="N202" s="1">
        <v>163.34</v>
      </c>
      <c r="O202" s="1">
        <v>3.7199999999999997E-2</v>
      </c>
      <c r="P202" s="1">
        <v>-0.49099999999999999</v>
      </c>
      <c r="Q202" s="1">
        <v>55.935499999999998</v>
      </c>
      <c r="R202" s="1">
        <v>0.14387</v>
      </c>
      <c r="S202" s="1">
        <v>-1.2210000000000001</v>
      </c>
      <c r="T202" s="1">
        <v>20.547000000000001</v>
      </c>
      <c r="U202" s="1">
        <v>0.12740000000000001</v>
      </c>
    </row>
    <row r="203" spans="1:21">
      <c r="A203" s="1">
        <v>16.332999999999998</v>
      </c>
      <c r="B203" s="1">
        <v>1</v>
      </c>
      <c r="C203" s="1">
        <v>174.42</v>
      </c>
      <c r="D203" s="1">
        <v>4.2729999999999997E-2</v>
      </c>
      <c r="E203" s="1">
        <v>-0.39900000000000002</v>
      </c>
      <c r="F203" s="1">
        <v>62.005299999999998</v>
      </c>
      <c r="G203" s="1">
        <v>0.15722</v>
      </c>
      <c r="H203" s="1">
        <v>-1.573</v>
      </c>
      <c r="I203" s="1">
        <v>20.137</v>
      </c>
      <c r="J203" s="1">
        <v>0.11703</v>
      </c>
      <c r="K203" s="1"/>
      <c r="L203" s="1">
        <v>16.332999999999998</v>
      </c>
      <c r="M203" s="1">
        <v>1</v>
      </c>
      <c r="N203" s="1">
        <v>163.37</v>
      </c>
      <c r="O203" s="1">
        <v>3.7159999999999999E-2</v>
      </c>
      <c r="P203" s="1">
        <v>-0.497</v>
      </c>
      <c r="Q203" s="1">
        <v>56.056100000000001</v>
      </c>
      <c r="R203" s="1">
        <v>0.14366000000000001</v>
      </c>
      <c r="S203" s="1">
        <v>-1.22</v>
      </c>
      <c r="T203" s="1">
        <v>20.582000000000001</v>
      </c>
      <c r="U203" s="1">
        <v>0.12734000000000001</v>
      </c>
    </row>
    <row r="204" spans="1:21">
      <c r="A204" s="1">
        <v>16.417000000000002</v>
      </c>
      <c r="B204" s="1">
        <v>1</v>
      </c>
      <c r="C204" s="1">
        <v>174.64</v>
      </c>
      <c r="D204" s="1">
        <v>4.2459999999999998E-2</v>
      </c>
      <c r="E204" s="1">
        <v>-0.41099999999999998</v>
      </c>
      <c r="F204" s="1">
        <v>62.3324</v>
      </c>
      <c r="G204" s="1">
        <v>0.15576000000000001</v>
      </c>
      <c r="H204" s="1">
        <v>-1.569</v>
      </c>
      <c r="I204" s="1">
        <v>20.186</v>
      </c>
      <c r="J204" s="1">
        <v>0.11700000000000001</v>
      </c>
      <c r="K204" s="1"/>
      <c r="L204" s="1">
        <v>16.417000000000002</v>
      </c>
      <c r="M204" s="1">
        <v>1</v>
      </c>
      <c r="N204" s="1">
        <v>163.4</v>
      </c>
      <c r="O204" s="1">
        <v>3.7130000000000003E-2</v>
      </c>
      <c r="P204" s="1">
        <v>-0.503</v>
      </c>
      <c r="Q204" s="1">
        <v>56.171300000000002</v>
      </c>
      <c r="R204" s="1">
        <v>0.14346999999999999</v>
      </c>
      <c r="S204" s="1">
        <v>-1.218</v>
      </c>
      <c r="T204" s="1">
        <v>20.617000000000001</v>
      </c>
      <c r="U204" s="1">
        <v>0.12728999999999999</v>
      </c>
    </row>
    <row r="205" spans="1:21">
      <c r="A205" s="1">
        <v>16.5</v>
      </c>
      <c r="B205" s="1">
        <v>1</v>
      </c>
      <c r="C205" s="1">
        <v>174.86</v>
      </c>
      <c r="D205" s="1">
        <v>4.2220000000000001E-2</v>
      </c>
      <c r="E205" s="1">
        <v>-0.42199999999999999</v>
      </c>
      <c r="F205" s="1">
        <v>62.646999999999998</v>
      </c>
      <c r="G205" s="1">
        <v>0.15434</v>
      </c>
      <c r="H205" s="1">
        <v>-1.5640000000000001</v>
      </c>
      <c r="I205" s="1">
        <v>20.234000000000002</v>
      </c>
      <c r="J205" s="1">
        <v>0.11698</v>
      </c>
      <c r="K205" s="1"/>
      <c r="L205" s="1">
        <v>16.5</v>
      </c>
      <c r="M205" s="1">
        <v>1</v>
      </c>
      <c r="N205" s="1">
        <v>163.41999999999999</v>
      </c>
      <c r="O205" s="1">
        <v>3.7109999999999997E-2</v>
      </c>
      <c r="P205" s="1">
        <v>-0.50800000000000001</v>
      </c>
      <c r="Q205" s="1">
        <v>56.281599999999997</v>
      </c>
      <c r="R205" s="1">
        <v>0.14330000000000001</v>
      </c>
      <c r="S205" s="1">
        <v>-1.2170000000000001</v>
      </c>
      <c r="T205" s="1">
        <v>20.652000000000001</v>
      </c>
      <c r="U205" s="1">
        <v>0.12723000000000001</v>
      </c>
    </row>
    <row r="206" spans="1:21">
      <c r="A206" s="1">
        <v>16.582999999999998</v>
      </c>
      <c r="B206" s="1">
        <v>1</v>
      </c>
      <c r="C206" s="1">
        <v>175.06</v>
      </c>
      <c r="D206" s="1">
        <v>4.1980000000000003E-2</v>
      </c>
      <c r="E206" s="1">
        <v>-0.434</v>
      </c>
      <c r="F206" s="1">
        <v>62.951900000000002</v>
      </c>
      <c r="G206" s="1">
        <v>0.15296999999999999</v>
      </c>
      <c r="H206" s="1">
        <v>-1.56</v>
      </c>
      <c r="I206" s="1">
        <v>20.282</v>
      </c>
      <c r="J206" s="1">
        <v>0.11695</v>
      </c>
      <c r="K206" s="1"/>
      <c r="L206" s="1">
        <v>16.582999999999998</v>
      </c>
      <c r="M206" s="1">
        <v>1</v>
      </c>
      <c r="N206" s="1">
        <v>163.44999999999999</v>
      </c>
      <c r="O206" s="1">
        <v>3.7080000000000002E-2</v>
      </c>
      <c r="P206" s="1">
        <v>-0.51300000000000001</v>
      </c>
      <c r="Q206" s="1">
        <v>56.386299999999999</v>
      </c>
      <c r="R206" s="1">
        <v>0.14313999999999999</v>
      </c>
      <c r="S206" s="1">
        <v>-1.216</v>
      </c>
      <c r="T206" s="1">
        <v>20.684999999999999</v>
      </c>
      <c r="U206" s="1">
        <v>0.12717999999999999</v>
      </c>
    </row>
    <row r="207" spans="1:21">
      <c r="A207" s="1">
        <v>16.667000000000002</v>
      </c>
      <c r="B207" s="1">
        <v>1</v>
      </c>
      <c r="C207" s="1">
        <v>175.25</v>
      </c>
      <c r="D207" s="1">
        <v>4.1750000000000002E-2</v>
      </c>
      <c r="E207" s="1">
        <v>-0.44500000000000001</v>
      </c>
      <c r="F207" s="1">
        <v>63.246299999999998</v>
      </c>
      <c r="G207" s="1">
        <v>0.15165999999999999</v>
      </c>
      <c r="H207" s="1">
        <v>-1.556</v>
      </c>
      <c r="I207" s="1">
        <v>20.329999999999998</v>
      </c>
      <c r="J207" s="1">
        <v>0.11692</v>
      </c>
      <c r="K207" s="1"/>
      <c r="L207" s="1">
        <v>16.667000000000002</v>
      </c>
      <c r="M207" s="1">
        <v>1</v>
      </c>
      <c r="N207" s="1">
        <v>163.46</v>
      </c>
      <c r="O207" s="1">
        <v>3.7069999999999999E-2</v>
      </c>
      <c r="P207" s="1">
        <v>-0.51800000000000002</v>
      </c>
      <c r="Q207" s="1">
        <v>56.485399999999998</v>
      </c>
      <c r="R207" s="1">
        <v>0.14299000000000001</v>
      </c>
      <c r="S207" s="1">
        <v>-1.214</v>
      </c>
      <c r="T207" s="1">
        <v>20.718</v>
      </c>
      <c r="U207" s="1">
        <v>0.12712000000000001</v>
      </c>
    </row>
    <row r="208" spans="1:21">
      <c r="A208" s="1">
        <v>16.75</v>
      </c>
      <c r="B208" s="1">
        <v>1</v>
      </c>
      <c r="C208" s="1">
        <v>175.43</v>
      </c>
      <c r="D208" s="1">
        <v>4.1540000000000001E-2</v>
      </c>
      <c r="E208" s="1">
        <v>-0.45600000000000002</v>
      </c>
      <c r="F208" s="1">
        <v>63.530999999999999</v>
      </c>
      <c r="G208" s="1">
        <v>0.15040999999999999</v>
      </c>
      <c r="H208" s="1">
        <v>-1.5509999999999999</v>
      </c>
      <c r="I208" s="1">
        <v>20.378</v>
      </c>
      <c r="J208" s="1">
        <v>0.11688999999999999</v>
      </c>
      <c r="K208" s="1"/>
      <c r="L208" s="1">
        <v>16.75</v>
      </c>
      <c r="M208" s="1">
        <v>1</v>
      </c>
      <c r="N208" s="1">
        <v>163.47999999999999</v>
      </c>
      <c r="O208" s="1">
        <v>3.705E-2</v>
      </c>
      <c r="P208" s="1">
        <v>-0.52300000000000002</v>
      </c>
      <c r="Q208" s="1">
        <v>56.581000000000003</v>
      </c>
      <c r="R208" s="1">
        <v>0.14285999999999999</v>
      </c>
      <c r="S208" s="1">
        <v>-1.2130000000000001</v>
      </c>
      <c r="T208" s="1">
        <v>20.751000000000001</v>
      </c>
      <c r="U208" s="1">
        <v>0.12706999999999999</v>
      </c>
    </row>
    <row r="209" spans="1:21">
      <c r="A209" s="1">
        <v>16.832999999999998</v>
      </c>
      <c r="B209" s="1">
        <v>1</v>
      </c>
      <c r="C209" s="1">
        <v>175.61</v>
      </c>
      <c r="D209" s="1">
        <v>4.1340000000000002E-2</v>
      </c>
      <c r="E209" s="1">
        <v>-0.46700000000000003</v>
      </c>
      <c r="F209" s="1">
        <v>63.805999999999997</v>
      </c>
      <c r="G209" s="1">
        <v>0.14921999999999999</v>
      </c>
      <c r="H209" s="1">
        <v>-1.5469999999999999</v>
      </c>
      <c r="I209" s="1">
        <v>20.425000000000001</v>
      </c>
      <c r="J209" s="1">
        <v>0.11686000000000001</v>
      </c>
      <c r="K209" s="1"/>
      <c r="L209" s="1">
        <v>16.832999999999998</v>
      </c>
      <c r="M209" s="1">
        <v>1</v>
      </c>
      <c r="N209" s="1">
        <v>163.49</v>
      </c>
      <c r="O209" s="1">
        <v>3.7039999999999997E-2</v>
      </c>
      <c r="P209" s="1">
        <v>-0.52800000000000002</v>
      </c>
      <c r="Q209" s="1">
        <v>56.671300000000002</v>
      </c>
      <c r="R209" s="1">
        <v>0.14274000000000001</v>
      </c>
      <c r="S209" s="1">
        <v>-1.212</v>
      </c>
      <c r="T209" s="1">
        <v>20.783000000000001</v>
      </c>
      <c r="U209" s="1">
        <v>0.12701999999999999</v>
      </c>
    </row>
    <row r="210" spans="1:21">
      <c r="A210" s="1">
        <v>16.917000000000002</v>
      </c>
      <c r="B210" s="1">
        <v>1</v>
      </c>
      <c r="C210" s="1">
        <v>175.77</v>
      </c>
      <c r="D210" s="1">
        <v>4.1140000000000003E-2</v>
      </c>
      <c r="E210" s="1">
        <v>-0.47799999999999998</v>
      </c>
      <c r="F210" s="1">
        <v>64.071700000000007</v>
      </c>
      <c r="G210" s="1">
        <v>0.14807000000000001</v>
      </c>
      <c r="H210" s="1">
        <v>-1.5429999999999999</v>
      </c>
      <c r="I210" s="1">
        <v>20.472000000000001</v>
      </c>
      <c r="J210" s="1">
        <v>0.11683</v>
      </c>
      <c r="K210" s="1"/>
      <c r="L210" s="1">
        <v>16.917000000000002</v>
      </c>
      <c r="M210" s="1">
        <v>1</v>
      </c>
      <c r="N210" s="1">
        <v>163.5</v>
      </c>
      <c r="O210" s="1">
        <v>3.703E-2</v>
      </c>
      <c r="P210" s="1">
        <v>-0.53200000000000003</v>
      </c>
      <c r="Q210" s="1">
        <v>56.756700000000002</v>
      </c>
      <c r="R210" s="1">
        <v>0.14262</v>
      </c>
      <c r="S210" s="1">
        <v>-1.21</v>
      </c>
      <c r="T210" s="1">
        <v>20.815999999999999</v>
      </c>
      <c r="U210" s="1">
        <v>0.12695999999999999</v>
      </c>
    </row>
    <row r="211" spans="1:21">
      <c r="A211" s="1">
        <v>17</v>
      </c>
      <c r="B211" s="1">
        <v>1</v>
      </c>
      <c r="C211" s="1">
        <v>175.92</v>
      </c>
      <c r="D211" s="1">
        <v>4.0960000000000003E-2</v>
      </c>
      <c r="E211" s="1">
        <v>-0.48899999999999999</v>
      </c>
      <c r="F211" s="1">
        <v>64.328999999999994</v>
      </c>
      <c r="G211" s="1">
        <v>0.14699000000000001</v>
      </c>
      <c r="H211" s="1">
        <v>-1.538</v>
      </c>
      <c r="I211" s="1">
        <v>20.518999999999998</v>
      </c>
      <c r="J211" s="1">
        <v>0.1168</v>
      </c>
      <c r="K211" s="1"/>
      <c r="L211" s="1">
        <v>17</v>
      </c>
      <c r="M211" s="1">
        <v>1</v>
      </c>
      <c r="N211" s="1">
        <v>163.51</v>
      </c>
      <c r="O211" s="1">
        <v>3.7019999999999997E-2</v>
      </c>
      <c r="P211" s="1">
        <v>-0.53600000000000003</v>
      </c>
      <c r="Q211" s="1">
        <v>56.838000000000001</v>
      </c>
      <c r="R211" s="1">
        <v>0.14252000000000001</v>
      </c>
      <c r="S211" s="1">
        <v>-1.2090000000000001</v>
      </c>
      <c r="T211" s="1">
        <v>20.847000000000001</v>
      </c>
      <c r="U211" s="1">
        <v>0.12691</v>
      </c>
    </row>
    <row r="212" spans="1:21">
      <c r="A212" s="1">
        <v>17.082999999999998</v>
      </c>
      <c r="B212" s="1">
        <v>1</v>
      </c>
      <c r="C212" s="1">
        <v>176.07</v>
      </c>
      <c r="D212" s="1">
        <v>4.079E-2</v>
      </c>
      <c r="E212" s="1">
        <v>-0.5</v>
      </c>
      <c r="F212" s="1">
        <v>64.578199999999995</v>
      </c>
      <c r="G212" s="1">
        <v>0.14596000000000001</v>
      </c>
      <c r="H212" s="1">
        <v>-1.534</v>
      </c>
      <c r="I212" s="1">
        <v>20.565000000000001</v>
      </c>
      <c r="J212" s="1">
        <v>0.11677</v>
      </c>
      <c r="K212" s="1"/>
      <c r="L212" s="1">
        <v>17.082999999999998</v>
      </c>
      <c r="M212" s="1">
        <v>1</v>
      </c>
      <c r="N212" s="1">
        <v>163.51</v>
      </c>
      <c r="O212" s="1">
        <v>3.7010000000000001E-2</v>
      </c>
      <c r="P212" s="1">
        <v>-0.54</v>
      </c>
      <c r="Q212" s="1">
        <v>56.9163</v>
      </c>
      <c r="R212" s="1">
        <v>0.14243</v>
      </c>
      <c r="S212" s="1">
        <v>-1.208</v>
      </c>
      <c r="T212" s="1">
        <v>20.878</v>
      </c>
      <c r="U212" s="1">
        <v>0.12686</v>
      </c>
    </row>
    <row r="213" spans="1:21">
      <c r="A213" s="1">
        <v>17.167000000000002</v>
      </c>
      <c r="B213" s="1">
        <v>1</v>
      </c>
      <c r="C213" s="1">
        <v>176.21</v>
      </c>
      <c r="D213" s="1">
        <v>4.0629999999999999E-2</v>
      </c>
      <c r="E213" s="1">
        <v>-0.51</v>
      </c>
      <c r="F213" s="1">
        <v>64.818700000000007</v>
      </c>
      <c r="G213" s="1">
        <v>0.14498</v>
      </c>
      <c r="H213" s="1">
        <v>-1.53</v>
      </c>
      <c r="I213" s="1">
        <v>20.611000000000001</v>
      </c>
      <c r="J213" s="1">
        <v>0.11674</v>
      </c>
      <c r="K213" s="1"/>
      <c r="L213" s="1">
        <v>17.167000000000002</v>
      </c>
      <c r="M213" s="1">
        <v>1</v>
      </c>
      <c r="N213" s="1">
        <v>163.52000000000001</v>
      </c>
      <c r="O213" s="1">
        <v>3.7010000000000001E-2</v>
      </c>
      <c r="P213" s="1">
        <v>-0.54400000000000004</v>
      </c>
      <c r="Q213" s="1">
        <v>56.989199999999997</v>
      </c>
      <c r="R213" s="1">
        <v>0.14233999999999999</v>
      </c>
      <c r="S213" s="1">
        <v>-1.206</v>
      </c>
      <c r="T213" s="1">
        <v>20.908000000000001</v>
      </c>
      <c r="U213" s="1">
        <v>0.12681000000000001</v>
      </c>
    </row>
    <row r="214" spans="1:21">
      <c r="A214" s="1">
        <v>17.25</v>
      </c>
      <c r="B214" s="1">
        <v>1</v>
      </c>
      <c r="C214" s="1">
        <v>176.33</v>
      </c>
      <c r="D214" s="1">
        <v>4.0469999999999999E-2</v>
      </c>
      <c r="E214" s="1">
        <v>-0.52</v>
      </c>
      <c r="F214" s="1">
        <v>65.051000000000002</v>
      </c>
      <c r="G214" s="1">
        <v>0.14407</v>
      </c>
      <c r="H214" s="1">
        <v>-1.526</v>
      </c>
      <c r="I214" s="1">
        <v>20.655999999999999</v>
      </c>
      <c r="J214" s="1">
        <v>0.1167</v>
      </c>
      <c r="K214" s="1"/>
      <c r="L214" s="1">
        <v>17.25</v>
      </c>
      <c r="M214" s="1">
        <v>1</v>
      </c>
      <c r="N214" s="1">
        <v>163.52000000000001</v>
      </c>
      <c r="O214" s="1">
        <v>3.7010000000000001E-2</v>
      </c>
      <c r="P214" s="1">
        <v>-0.54700000000000004</v>
      </c>
      <c r="Q214" s="1">
        <v>57.058999999999997</v>
      </c>
      <c r="R214" s="1">
        <v>0.14226</v>
      </c>
      <c r="S214" s="1">
        <v>-1.2050000000000001</v>
      </c>
      <c r="T214" s="1">
        <v>20.937999999999999</v>
      </c>
      <c r="U214" s="1">
        <v>0.12676000000000001</v>
      </c>
    </row>
    <row r="215" spans="1:21">
      <c r="A215" s="1">
        <v>17.332999999999998</v>
      </c>
      <c r="B215" s="1">
        <v>1</v>
      </c>
      <c r="C215" s="1">
        <v>176.45</v>
      </c>
      <c r="D215" s="1">
        <v>4.0329999999999998E-2</v>
      </c>
      <c r="E215" s="1">
        <v>-0.53</v>
      </c>
      <c r="F215" s="1">
        <v>65.276799999999994</v>
      </c>
      <c r="G215" s="1">
        <v>0.14319999999999999</v>
      </c>
      <c r="H215" s="1">
        <v>-1.5209999999999999</v>
      </c>
      <c r="I215" s="1">
        <v>20.702000000000002</v>
      </c>
      <c r="J215" s="1">
        <v>0.11667</v>
      </c>
      <c r="K215" s="1"/>
      <c r="L215" s="1">
        <v>17.332999999999998</v>
      </c>
      <c r="M215" s="1">
        <v>1</v>
      </c>
      <c r="N215" s="1">
        <v>163.52000000000001</v>
      </c>
      <c r="O215" s="1">
        <v>3.7010000000000001E-2</v>
      </c>
      <c r="P215" s="1">
        <v>-0.55100000000000005</v>
      </c>
      <c r="Q215" s="1">
        <v>57.124699999999997</v>
      </c>
      <c r="R215" s="1">
        <v>0.14218</v>
      </c>
      <c r="S215" s="1">
        <v>-1.204</v>
      </c>
      <c r="T215" s="1">
        <v>20.968</v>
      </c>
      <c r="U215" s="1">
        <v>0.12670999999999999</v>
      </c>
    </row>
    <row r="216" spans="1:21">
      <c r="A216" s="1">
        <v>17.417000000000002</v>
      </c>
      <c r="B216" s="1">
        <v>1</v>
      </c>
      <c r="C216" s="1">
        <v>176.57</v>
      </c>
      <c r="D216" s="1">
        <v>4.02E-2</v>
      </c>
      <c r="E216" s="1">
        <v>-0.53900000000000003</v>
      </c>
      <c r="F216" s="1">
        <v>65.493300000000005</v>
      </c>
      <c r="G216" s="1">
        <v>0.14238000000000001</v>
      </c>
      <c r="H216" s="1">
        <v>-1.5169999999999999</v>
      </c>
      <c r="I216" s="1">
        <v>20.745999999999999</v>
      </c>
      <c r="J216" s="1">
        <v>0.11663</v>
      </c>
      <c r="K216" s="1"/>
      <c r="L216" s="1">
        <v>17.417000000000002</v>
      </c>
      <c r="M216" s="1">
        <v>1</v>
      </c>
      <c r="N216" s="1">
        <v>163.52000000000001</v>
      </c>
      <c r="O216" s="1">
        <v>3.6999999999999998E-2</v>
      </c>
      <c r="P216" s="1">
        <v>-0.55400000000000005</v>
      </c>
      <c r="Q216" s="1">
        <v>57.1875</v>
      </c>
      <c r="R216" s="1">
        <v>0.14210999999999999</v>
      </c>
      <c r="S216" s="1">
        <v>-1.2030000000000001</v>
      </c>
      <c r="T216" s="1">
        <v>20.997</v>
      </c>
      <c r="U216" s="1">
        <v>0.12665999999999999</v>
      </c>
    </row>
    <row r="217" spans="1:21">
      <c r="A217" s="1">
        <v>17.5</v>
      </c>
      <c r="B217" s="1">
        <v>1</v>
      </c>
      <c r="C217" s="1">
        <v>176.67</v>
      </c>
      <c r="D217" s="1">
        <v>4.0079999999999998E-2</v>
      </c>
      <c r="E217" s="1">
        <v>-0.54900000000000004</v>
      </c>
      <c r="F217" s="1">
        <v>65.703999999999994</v>
      </c>
      <c r="G217" s="1">
        <v>0.14161000000000001</v>
      </c>
      <c r="H217" s="1">
        <v>-1.5129999999999999</v>
      </c>
      <c r="I217" s="1">
        <v>20.791</v>
      </c>
      <c r="J217" s="1">
        <v>0.1166</v>
      </c>
      <c r="K217" s="1"/>
      <c r="L217" s="1">
        <v>17.5</v>
      </c>
      <c r="M217" s="1">
        <v>1</v>
      </c>
      <c r="N217" s="1">
        <v>163.53</v>
      </c>
      <c r="O217" s="1">
        <v>3.6999999999999998E-2</v>
      </c>
      <c r="P217" s="1">
        <v>-0.55700000000000005</v>
      </c>
      <c r="Q217" s="1">
        <v>57.246899999999997</v>
      </c>
      <c r="R217" s="1">
        <v>0.14204</v>
      </c>
      <c r="S217" s="1">
        <v>-1.2010000000000001</v>
      </c>
      <c r="T217" s="1">
        <v>21.026</v>
      </c>
      <c r="U217" s="1">
        <v>0.12659999999999999</v>
      </c>
    </row>
    <row r="218" spans="1:21">
      <c r="A218" s="1">
        <v>17.582999999999998</v>
      </c>
      <c r="B218" s="1">
        <v>1</v>
      </c>
      <c r="C218" s="1">
        <v>176.76</v>
      </c>
      <c r="D218" s="1">
        <v>3.9969999999999999E-2</v>
      </c>
      <c r="E218" s="1">
        <v>-0.55800000000000005</v>
      </c>
      <c r="F218" s="1">
        <v>65.906899999999993</v>
      </c>
      <c r="G218" s="1">
        <v>0.14088000000000001</v>
      </c>
      <c r="H218" s="1">
        <v>-1.5089999999999999</v>
      </c>
      <c r="I218" s="1">
        <v>20.835999999999999</v>
      </c>
      <c r="J218" s="1">
        <v>0.11656999999999999</v>
      </c>
      <c r="K218" s="1"/>
      <c r="L218" s="1">
        <v>17.582999999999998</v>
      </c>
      <c r="M218" s="1">
        <v>1</v>
      </c>
      <c r="N218" s="1">
        <v>163.53</v>
      </c>
      <c r="O218" s="1">
        <v>3.6990000000000002E-2</v>
      </c>
      <c r="P218" s="1">
        <v>-0.56000000000000005</v>
      </c>
      <c r="Q218" s="1">
        <v>57.304099999999998</v>
      </c>
      <c r="R218" s="1">
        <v>0.14198</v>
      </c>
      <c r="S218" s="1">
        <v>-1.2</v>
      </c>
      <c r="T218" s="1">
        <v>21.053999999999998</v>
      </c>
      <c r="U218" s="1">
        <v>0.12656000000000001</v>
      </c>
    </row>
    <row r="219" spans="1:21">
      <c r="A219" s="1">
        <v>17.667000000000002</v>
      </c>
      <c r="B219" s="1">
        <v>1</v>
      </c>
      <c r="C219" s="1">
        <v>176.85</v>
      </c>
      <c r="D219" s="1">
        <v>3.9870000000000003E-2</v>
      </c>
      <c r="E219" s="1">
        <v>-0.56699999999999995</v>
      </c>
      <c r="F219" s="1">
        <v>66.103300000000004</v>
      </c>
      <c r="G219" s="1">
        <v>0.14019999999999999</v>
      </c>
      <c r="H219" s="1">
        <v>-1.5049999999999999</v>
      </c>
      <c r="I219" s="1">
        <v>20.879000000000001</v>
      </c>
      <c r="J219" s="1">
        <v>0.11652999999999999</v>
      </c>
      <c r="K219" s="1"/>
      <c r="L219" s="1">
        <v>17.667000000000002</v>
      </c>
      <c r="M219" s="1">
        <v>1</v>
      </c>
      <c r="N219" s="1">
        <v>163.54</v>
      </c>
      <c r="O219" s="1">
        <v>3.6990000000000002E-2</v>
      </c>
      <c r="P219" s="1">
        <v>-0.56299999999999994</v>
      </c>
      <c r="Q219" s="1">
        <v>57.356999999999999</v>
      </c>
      <c r="R219" s="1">
        <v>0.14191999999999999</v>
      </c>
      <c r="S219" s="1">
        <v>-1.1990000000000001</v>
      </c>
      <c r="T219" s="1">
        <v>21.082000000000001</v>
      </c>
      <c r="U219" s="1">
        <v>0.1265</v>
      </c>
    </row>
    <row r="220" spans="1:21">
      <c r="A220" s="1">
        <v>17.75</v>
      </c>
      <c r="B220" s="1">
        <v>1</v>
      </c>
      <c r="C220" s="1">
        <v>176.92</v>
      </c>
      <c r="D220" s="1">
        <v>3.9789999999999999E-2</v>
      </c>
      <c r="E220" s="1">
        <v>-0.57499999999999996</v>
      </c>
      <c r="F220" s="1">
        <v>66.292000000000002</v>
      </c>
      <c r="G220" s="1">
        <v>0.13955999999999999</v>
      </c>
      <c r="H220" s="1">
        <v>-1.5009999999999999</v>
      </c>
      <c r="I220" s="1">
        <v>20.922999999999998</v>
      </c>
      <c r="J220" s="1">
        <v>0.11649</v>
      </c>
      <c r="K220" s="1"/>
      <c r="L220" s="1">
        <v>17.75</v>
      </c>
      <c r="M220" s="1">
        <v>1</v>
      </c>
      <c r="N220" s="1">
        <v>163.55000000000001</v>
      </c>
      <c r="O220" s="1">
        <v>3.6979999999999999E-2</v>
      </c>
      <c r="P220" s="1">
        <v>-0.56499999999999995</v>
      </c>
      <c r="Q220" s="1">
        <v>57.406999999999996</v>
      </c>
      <c r="R220" s="1">
        <v>0.14187</v>
      </c>
      <c r="S220" s="1">
        <v>-1.1970000000000001</v>
      </c>
      <c r="T220" s="1">
        <v>21.11</v>
      </c>
      <c r="U220" s="1">
        <v>0.12645999999999999</v>
      </c>
    </row>
    <row r="221" spans="1:21">
      <c r="A221" s="1">
        <v>17.832999999999998</v>
      </c>
      <c r="B221" s="1">
        <v>1</v>
      </c>
      <c r="C221" s="1">
        <v>176.99</v>
      </c>
      <c r="D221" s="1">
        <v>3.9710000000000002E-2</v>
      </c>
      <c r="E221" s="1">
        <v>-0.58299999999999996</v>
      </c>
      <c r="F221" s="1">
        <v>66.476500000000001</v>
      </c>
      <c r="G221" s="1">
        <v>0.13896</v>
      </c>
      <c r="H221" s="1">
        <v>-1.496</v>
      </c>
      <c r="I221" s="1">
        <v>20.966999999999999</v>
      </c>
      <c r="J221" s="1">
        <v>0.11645999999999999</v>
      </c>
      <c r="K221" s="1"/>
      <c r="L221" s="1">
        <v>17.832999999999998</v>
      </c>
      <c r="M221" s="1">
        <v>1</v>
      </c>
      <c r="N221" s="1">
        <v>163.56</v>
      </c>
      <c r="O221" s="1">
        <v>3.6970000000000003E-2</v>
      </c>
      <c r="P221" s="1">
        <v>-0.56799999999999995</v>
      </c>
      <c r="Q221" s="1">
        <v>57.4557</v>
      </c>
      <c r="R221" s="1">
        <v>0.14182</v>
      </c>
      <c r="S221" s="1">
        <v>-1.196</v>
      </c>
      <c r="T221" s="1">
        <v>21.137</v>
      </c>
      <c r="U221" s="1">
        <v>0.12640999999999999</v>
      </c>
    </row>
    <row r="222" spans="1:21">
      <c r="A222" s="1">
        <v>17.917000000000002</v>
      </c>
      <c r="B222" s="1">
        <v>1</v>
      </c>
      <c r="C222" s="1">
        <v>177.04</v>
      </c>
      <c r="D222" s="1">
        <v>3.9640000000000002E-2</v>
      </c>
      <c r="E222" s="1">
        <v>-0.59099999999999997</v>
      </c>
      <c r="F222" s="1">
        <v>66.6541</v>
      </c>
      <c r="G222" s="1">
        <v>0.13839000000000001</v>
      </c>
      <c r="H222" s="1">
        <v>-1.492</v>
      </c>
      <c r="I222" s="1">
        <v>21.009</v>
      </c>
      <c r="J222" s="1">
        <v>0.11642</v>
      </c>
      <c r="K222" s="1"/>
      <c r="L222" s="1">
        <v>17.917000000000002</v>
      </c>
      <c r="M222" s="1">
        <v>1</v>
      </c>
      <c r="N222" s="1">
        <v>163.57</v>
      </c>
      <c r="O222" s="1">
        <v>3.696E-2</v>
      </c>
      <c r="P222" s="1">
        <v>-0.56999999999999995</v>
      </c>
      <c r="Q222" s="1">
        <v>57.500799999999998</v>
      </c>
      <c r="R222" s="1">
        <v>0.14177000000000001</v>
      </c>
      <c r="S222" s="1">
        <v>-1.1950000000000001</v>
      </c>
      <c r="T222" s="1">
        <v>21.164000000000001</v>
      </c>
      <c r="U222" s="1">
        <v>0.12636</v>
      </c>
    </row>
    <row r="223" spans="1:21">
      <c r="A223" s="1">
        <v>18</v>
      </c>
      <c r="B223" s="1">
        <v>1</v>
      </c>
      <c r="C223" s="1">
        <v>177.09</v>
      </c>
      <c r="D223" s="1">
        <v>3.9579999999999997E-2</v>
      </c>
      <c r="E223" s="1">
        <v>-0.59899999999999998</v>
      </c>
      <c r="F223" s="1">
        <v>66.823999999999998</v>
      </c>
      <c r="G223" s="1">
        <v>0.13786000000000001</v>
      </c>
      <c r="H223" s="1">
        <v>-1.488</v>
      </c>
      <c r="I223" s="1">
        <v>21.052</v>
      </c>
      <c r="J223" s="1">
        <v>0.11638999999999999</v>
      </c>
      <c r="K223" s="1"/>
      <c r="L223" s="1">
        <v>18</v>
      </c>
      <c r="M223" s="1">
        <v>1</v>
      </c>
      <c r="N223" s="1">
        <v>163.57</v>
      </c>
      <c r="O223" s="1">
        <v>3.6949999999999997E-2</v>
      </c>
      <c r="P223" s="1">
        <v>-0.57199999999999995</v>
      </c>
      <c r="Q223" s="1">
        <v>57.543999999999997</v>
      </c>
      <c r="R223" s="1">
        <v>0.14172999999999999</v>
      </c>
      <c r="S223" s="1">
        <v>-1.194</v>
      </c>
      <c r="T223" s="1">
        <v>21.19</v>
      </c>
      <c r="U223" s="1">
        <v>0.12631000000000001</v>
      </c>
    </row>
    <row r="224" spans="1:21">
      <c r="A224" s="1">
        <v>18.082999999999998</v>
      </c>
      <c r="B224" s="1">
        <v>1</v>
      </c>
      <c r="C224" s="1">
        <v>177.13</v>
      </c>
      <c r="D224" s="1">
        <v>3.9530000000000003E-2</v>
      </c>
      <c r="E224" s="1">
        <v>-0.60599999999999998</v>
      </c>
      <c r="F224" s="1">
        <v>66.988299999999995</v>
      </c>
      <c r="G224" s="1">
        <v>0.13735</v>
      </c>
      <c r="H224" s="1">
        <v>-1.484</v>
      </c>
      <c r="I224" s="1">
        <v>21.094999999999999</v>
      </c>
      <c r="J224" s="1">
        <v>0.11635</v>
      </c>
      <c r="K224" s="1"/>
      <c r="L224" s="1">
        <v>18.082999999999998</v>
      </c>
      <c r="M224" s="1">
        <v>1</v>
      </c>
      <c r="N224" s="1">
        <v>163.58000000000001</v>
      </c>
      <c r="O224" s="1">
        <v>3.6949999999999997E-2</v>
      </c>
      <c r="P224" s="1">
        <v>-0.57399999999999995</v>
      </c>
      <c r="Q224" s="1">
        <v>57.584699999999998</v>
      </c>
      <c r="R224" s="1">
        <v>0.14168</v>
      </c>
      <c r="S224" s="1">
        <v>-1.1930000000000001</v>
      </c>
      <c r="T224" s="1">
        <v>21.216000000000001</v>
      </c>
      <c r="U224" s="1">
        <v>0.12626999999999999</v>
      </c>
    </row>
    <row r="225" spans="1:21">
      <c r="A225" s="1">
        <v>18.167000000000002</v>
      </c>
      <c r="B225" s="1">
        <v>1</v>
      </c>
      <c r="C225" s="1">
        <v>177.17</v>
      </c>
      <c r="D225" s="1">
        <v>3.9480000000000001E-2</v>
      </c>
      <c r="E225" s="1">
        <v>-0.61299999999999999</v>
      </c>
      <c r="F225" s="1">
        <v>67.147000000000006</v>
      </c>
      <c r="G225" s="1">
        <v>0.13688</v>
      </c>
      <c r="H225" s="1">
        <v>-1.48</v>
      </c>
      <c r="I225" s="1">
        <v>21.135999999999999</v>
      </c>
      <c r="J225" s="1">
        <v>0.11631</v>
      </c>
      <c r="K225" s="1"/>
      <c r="L225" s="1">
        <v>18.167000000000002</v>
      </c>
      <c r="M225" s="1">
        <v>1</v>
      </c>
      <c r="N225" s="1">
        <v>163.59</v>
      </c>
      <c r="O225" s="1">
        <v>3.6940000000000001E-2</v>
      </c>
      <c r="P225" s="1">
        <v>-0.57599999999999996</v>
      </c>
      <c r="Q225" s="1">
        <v>57.6235</v>
      </c>
      <c r="R225" s="1">
        <v>0.14165</v>
      </c>
      <c r="S225" s="1">
        <v>-1.1910000000000001</v>
      </c>
      <c r="T225" s="1">
        <v>21.242000000000001</v>
      </c>
      <c r="U225" s="1">
        <v>0.12622</v>
      </c>
    </row>
    <row r="226" spans="1:21">
      <c r="A226" s="1">
        <v>18.25</v>
      </c>
      <c r="B226" s="1">
        <v>1</v>
      </c>
      <c r="C226" s="1">
        <v>177.2</v>
      </c>
      <c r="D226" s="1">
        <v>3.9449999999999999E-2</v>
      </c>
      <c r="E226" s="1">
        <v>-0.62</v>
      </c>
      <c r="F226" s="1">
        <v>67.3</v>
      </c>
      <c r="G226" s="1">
        <v>0.13643</v>
      </c>
      <c r="H226" s="1">
        <v>-1.476</v>
      </c>
      <c r="I226" s="1">
        <v>21.178000000000001</v>
      </c>
      <c r="J226" s="1">
        <v>0.11627999999999999</v>
      </c>
      <c r="K226" s="1"/>
      <c r="L226" s="1">
        <v>18.25</v>
      </c>
      <c r="M226" s="1">
        <v>1</v>
      </c>
      <c r="N226" s="1">
        <v>163.6</v>
      </c>
      <c r="O226" s="1">
        <v>3.6929999999999998E-2</v>
      </c>
      <c r="P226" s="1">
        <v>-0.57799999999999996</v>
      </c>
      <c r="Q226" s="1">
        <v>57.66</v>
      </c>
      <c r="R226" s="1">
        <v>0.14161000000000001</v>
      </c>
      <c r="S226" s="1">
        <v>-1.19</v>
      </c>
      <c r="T226" s="1">
        <v>21.266999999999999</v>
      </c>
      <c r="U226" s="1">
        <v>0.12617</v>
      </c>
    </row>
    <row r="227" spans="1:21">
      <c r="A227" s="1">
        <v>18.332999999999998</v>
      </c>
      <c r="B227" s="1">
        <v>1</v>
      </c>
      <c r="C227" s="1">
        <v>177.23</v>
      </c>
      <c r="D227" s="1">
        <v>3.9419999999999997E-2</v>
      </c>
      <c r="E227" s="1">
        <v>-0.627</v>
      </c>
      <c r="F227" s="1">
        <v>67.447999999999993</v>
      </c>
      <c r="G227" s="1">
        <v>0.13600999999999999</v>
      </c>
      <c r="H227" s="1">
        <v>-1.472</v>
      </c>
      <c r="I227" s="1">
        <v>21.22</v>
      </c>
      <c r="J227" s="1">
        <v>0.11624</v>
      </c>
      <c r="K227" s="1"/>
      <c r="L227" s="1">
        <v>18.332999999999998</v>
      </c>
      <c r="M227" s="1">
        <v>1</v>
      </c>
      <c r="N227" s="1">
        <v>163.6</v>
      </c>
      <c r="O227" s="1">
        <v>3.6929999999999998E-2</v>
      </c>
      <c r="P227" s="1">
        <v>-0.57999999999999996</v>
      </c>
      <c r="Q227" s="1">
        <v>57.695300000000003</v>
      </c>
      <c r="R227" s="1">
        <v>0.14157</v>
      </c>
      <c r="S227" s="1">
        <v>-1.1890000000000001</v>
      </c>
      <c r="T227" s="1">
        <v>21.292999999999999</v>
      </c>
      <c r="U227" s="1">
        <v>0.12612999999999999</v>
      </c>
    </row>
    <row r="228" spans="1:21">
      <c r="A228" s="1">
        <v>18.417000000000002</v>
      </c>
      <c r="B228" s="1">
        <v>1</v>
      </c>
      <c r="C228" s="1">
        <v>177.25</v>
      </c>
      <c r="D228" s="1">
        <v>3.9399999999999998E-2</v>
      </c>
      <c r="E228" s="1">
        <v>-0.63300000000000001</v>
      </c>
      <c r="F228" s="1">
        <v>67.589799999999997</v>
      </c>
      <c r="G228" s="1">
        <v>0.13561000000000001</v>
      </c>
      <c r="H228" s="1">
        <v>-1.4670000000000001</v>
      </c>
      <c r="I228" s="1">
        <v>21.26</v>
      </c>
      <c r="J228" s="1">
        <v>0.1162</v>
      </c>
      <c r="K228" s="1"/>
      <c r="L228" s="1">
        <v>18.417000000000002</v>
      </c>
      <c r="M228" s="1">
        <v>1</v>
      </c>
      <c r="N228" s="1">
        <v>163.61000000000001</v>
      </c>
      <c r="O228" s="1">
        <v>3.6920000000000001E-2</v>
      </c>
      <c r="P228" s="1">
        <v>-0.58199999999999996</v>
      </c>
      <c r="Q228" s="1">
        <v>57.7288</v>
      </c>
      <c r="R228" s="1">
        <v>0.14154</v>
      </c>
      <c r="S228" s="1">
        <v>-1.1879999999999999</v>
      </c>
      <c r="T228" s="1">
        <v>21.317</v>
      </c>
      <c r="U228" s="1">
        <v>0.12608</v>
      </c>
    </row>
    <row r="229" spans="1:21">
      <c r="A229" s="1">
        <v>18.5</v>
      </c>
      <c r="B229" s="1">
        <v>1</v>
      </c>
      <c r="C229" s="1">
        <v>177.26</v>
      </c>
      <c r="D229" s="1">
        <v>3.9379999999999998E-2</v>
      </c>
      <c r="E229" s="1">
        <v>-0.63900000000000001</v>
      </c>
      <c r="F229" s="1">
        <v>67.727999999999994</v>
      </c>
      <c r="G229" s="1">
        <v>0.13522999999999999</v>
      </c>
      <c r="H229" s="1">
        <v>-1.4630000000000001</v>
      </c>
      <c r="I229" s="1">
        <v>21.300999999999998</v>
      </c>
      <c r="J229" s="1">
        <v>0.11617</v>
      </c>
      <c r="K229" s="1"/>
      <c r="L229" s="1">
        <v>18.5</v>
      </c>
      <c r="M229" s="1">
        <v>1</v>
      </c>
      <c r="N229" s="1">
        <v>163.61000000000001</v>
      </c>
      <c r="O229" s="1">
        <v>3.6920000000000001E-2</v>
      </c>
      <c r="P229" s="1">
        <v>-0.58299999999999996</v>
      </c>
      <c r="Q229" s="1">
        <v>57.76</v>
      </c>
      <c r="R229" s="1">
        <v>0.14151</v>
      </c>
      <c r="S229" s="1">
        <v>-1.1859999999999999</v>
      </c>
      <c r="T229" s="1">
        <v>21.341999999999999</v>
      </c>
      <c r="U229" s="1">
        <v>0.12604000000000001</v>
      </c>
    </row>
    <row r="230" spans="1:21">
      <c r="A230" s="1">
        <v>18.582999999999998</v>
      </c>
      <c r="B230" s="1">
        <v>1</v>
      </c>
      <c r="C230" s="1">
        <v>177.27</v>
      </c>
      <c r="D230" s="1">
        <v>3.9370000000000002E-2</v>
      </c>
      <c r="E230" s="1">
        <v>-0.64500000000000002</v>
      </c>
      <c r="F230" s="1">
        <v>67.860699999999994</v>
      </c>
      <c r="G230" s="1">
        <v>0.13488</v>
      </c>
      <c r="H230" s="1">
        <v>-1.4590000000000001</v>
      </c>
      <c r="I230" s="1">
        <v>21.341999999999999</v>
      </c>
      <c r="J230" s="1">
        <v>0.11613</v>
      </c>
      <c r="K230" s="1"/>
      <c r="L230" s="1">
        <v>18.582999999999998</v>
      </c>
      <c r="M230" s="1">
        <v>1</v>
      </c>
      <c r="N230" s="1">
        <v>163.62</v>
      </c>
      <c r="O230" s="1">
        <v>3.6909999999999998E-2</v>
      </c>
      <c r="P230" s="1">
        <v>-0.58499999999999996</v>
      </c>
      <c r="Q230" s="1">
        <v>57.790399999999998</v>
      </c>
      <c r="R230" s="1">
        <v>0.14147999999999999</v>
      </c>
      <c r="S230" s="1">
        <v>-1.1850000000000001</v>
      </c>
      <c r="T230" s="1">
        <v>21.366</v>
      </c>
      <c r="U230" s="1">
        <v>0.126</v>
      </c>
    </row>
    <row r="231" spans="1:21">
      <c r="A231" s="1">
        <v>18.667000000000002</v>
      </c>
      <c r="B231" s="1">
        <v>1</v>
      </c>
      <c r="C231" s="1">
        <v>177.27</v>
      </c>
      <c r="D231" s="1">
        <v>3.9359999999999999E-2</v>
      </c>
      <c r="E231" s="1">
        <v>-0.65100000000000002</v>
      </c>
      <c r="F231" s="1">
        <v>67.988</v>
      </c>
      <c r="G231" s="1">
        <v>0.13453000000000001</v>
      </c>
      <c r="H231" s="1">
        <v>-1.4550000000000001</v>
      </c>
      <c r="I231" s="1">
        <v>21.382000000000001</v>
      </c>
      <c r="J231" s="1">
        <v>0.11609</v>
      </c>
      <c r="K231" s="1"/>
      <c r="L231" s="1">
        <v>18.667000000000002</v>
      </c>
      <c r="M231" s="1">
        <v>1</v>
      </c>
      <c r="N231" s="1">
        <v>163.62</v>
      </c>
      <c r="O231" s="1">
        <v>3.6909999999999998E-2</v>
      </c>
      <c r="P231" s="1">
        <v>-0.58599999999999997</v>
      </c>
      <c r="Q231" s="1">
        <v>57.819899999999997</v>
      </c>
      <c r="R231" s="1">
        <v>0.14144999999999999</v>
      </c>
      <c r="S231" s="1">
        <v>-1.1839999999999999</v>
      </c>
      <c r="T231" s="1">
        <v>21.39</v>
      </c>
      <c r="U231" s="1">
        <v>0.12595000000000001</v>
      </c>
    </row>
    <row r="232" spans="1:21">
      <c r="A232" s="1">
        <v>18.75</v>
      </c>
      <c r="B232" s="1">
        <v>1</v>
      </c>
      <c r="C232" s="1">
        <v>177.28</v>
      </c>
      <c r="D232" s="1">
        <v>3.9359999999999999E-2</v>
      </c>
      <c r="E232" s="1">
        <v>-0.65600000000000003</v>
      </c>
      <c r="F232" s="1">
        <v>68.111000000000004</v>
      </c>
      <c r="G232" s="1">
        <v>0.13422000000000001</v>
      </c>
      <c r="H232" s="1">
        <v>-1.4510000000000001</v>
      </c>
      <c r="I232" s="1">
        <v>21.422000000000001</v>
      </c>
      <c r="J232" s="1">
        <v>0.11605</v>
      </c>
      <c r="K232" s="1"/>
      <c r="L232" s="1">
        <v>18.75</v>
      </c>
      <c r="M232" s="1">
        <v>1</v>
      </c>
      <c r="N232" s="1">
        <v>163.62</v>
      </c>
      <c r="O232" s="1">
        <v>3.6909999999999998E-2</v>
      </c>
      <c r="P232" s="1">
        <v>-0.58799999999999997</v>
      </c>
      <c r="Q232" s="1">
        <v>57.847000000000001</v>
      </c>
      <c r="R232" s="1">
        <v>0.14141999999999999</v>
      </c>
      <c r="S232" s="1">
        <v>-1.1830000000000001</v>
      </c>
      <c r="T232" s="1">
        <v>21.413</v>
      </c>
      <c r="U232" s="1">
        <v>0.12590999999999999</v>
      </c>
    </row>
    <row r="233" spans="1:21">
      <c r="A233" s="1">
        <v>18.832999999999998</v>
      </c>
      <c r="B233" s="1">
        <v>1</v>
      </c>
      <c r="C233" s="1">
        <v>177.28</v>
      </c>
      <c r="D233" s="1">
        <v>3.9359999999999999E-2</v>
      </c>
      <c r="E233" s="1">
        <v>-0.66200000000000003</v>
      </c>
      <c r="F233" s="1">
        <v>68.229799999999997</v>
      </c>
      <c r="G233" s="1">
        <v>0.13392000000000001</v>
      </c>
      <c r="H233" s="1">
        <v>-1.4470000000000001</v>
      </c>
      <c r="I233" s="1">
        <v>21.460999999999999</v>
      </c>
      <c r="J233" s="1">
        <v>0.11602</v>
      </c>
      <c r="K233" s="1"/>
      <c r="L233" s="1">
        <v>18.832999999999998</v>
      </c>
      <c r="M233" s="1">
        <v>1</v>
      </c>
      <c r="N233" s="1">
        <v>163.63</v>
      </c>
      <c r="O233" s="1">
        <v>3.6909999999999998E-2</v>
      </c>
      <c r="P233" s="1">
        <v>-0.58899999999999997</v>
      </c>
      <c r="Q233" s="1">
        <v>57.872799999999998</v>
      </c>
      <c r="R233" s="1">
        <v>0.1414</v>
      </c>
      <c r="S233" s="1">
        <v>-1.181</v>
      </c>
      <c r="T233" s="1">
        <v>21.436</v>
      </c>
      <c r="U233" s="1">
        <v>0.12587000000000001</v>
      </c>
    </row>
    <row r="234" spans="1:21">
      <c r="A234" s="1">
        <v>18.917000000000002</v>
      </c>
      <c r="B234" s="1">
        <v>1</v>
      </c>
      <c r="C234" s="1">
        <v>177.28</v>
      </c>
      <c r="D234" s="1">
        <v>3.9359999999999999E-2</v>
      </c>
      <c r="E234" s="1">
        <v>-0.66700000000000004</v>
      </c>
      <c r="F234" s="1">
        <v>68.343699999999998</v>
      </c>
      <c r="G234" s="1">
        <v>0.13363</v>
      </c>
      <c r="H234" s="1">
        <v>-1.4430000000000001</v>
      </c>
      <c r="I234" s="1">
        <v>21.501000000000001</v>
      </c>
      <c r="J234" s="1">
        <v>0.11598</v>
      </c>
      <c r="K234" s="1"/>
      <c r="L234" s="1">
        <v>18.917000000000002</v>
      </c>
      <c r="M234" s="1">
        <v>1</v>
      </c>
      <c r="N234" s="1">
        <v>163.63</v>
      </c>
      <c r="O234" s="1">
        <v>3.6909999999999998E-2</v>
      </c>
      <c r="P234" s="1">
        <v>-0.59</v>
      </c>
      <c r="Q234" s="1">
        <v>57.896999999999998</v>
      </c>
      <c r="R234" s="1">
        <v>0.14137</v>
      </c>
      <c r="S234" s="1">
        <v>-1.18</v>
      </c>
      <c r="T234" s="1">
        <v>21.459</v>
      </c>
      <c r="U234" s="1">
        <v>0.12581999999999999</v>
      </c>
    </row>
    <row r="235" spans="1:21">
      <c r="A235" s="1">
        <v>19</v>
      </c>
      <c r="B235" s="1">
        <v>1</v>
      </c>
      <c r="C235" s="1">
        <v>177.28</v>
      </c>
      <c r="D235" s="1">
        <v>3.9350000000000003E-2</v>
      </c>
      <c r="E235" s="1">
        <v>-0.67100000000000004</v>
      </c>
      <c r="F235" s="1">
        <v>68.453999999999994</v>
      </c>
      <c r="G235" s="1">
        <v>0.13335</v>
      </c>
      <c r="H235" s="1">
        <v>-1.4390000000000001</v>
      </c>
      <c r="I235" s="1">
        <v>21.54</v>
      </c>
      <c r="J235" s="1">
        <v>0.11594</v>
      </c>
      <c r="K235" s="1"/>
      <c r="L235" s="1">
        <v>19</v>
      </c>
      <c r="M235" s="1">
        <v>1</v>
      </c>
      <c r="N235" s="1">
        <v>163.63</v>
      </c>
      <c r="O235" s="1">
        <v>3.6909999999999998E-2</v>
      </c>
      <c r="P235" s="1">
        <v>-0.59099999999999997</v>
      </c>
      <c r="Q235" s="1">
        <v>57.92</v>
      </c>
      <c r="R235" s="1">
        <v>0.14135</v>
      </c>
      <c r="S235" s="1">
        <v>-1.179</v>
      </c>
      <c r="T235" s="1">
        <v>21.481999999999999</v>
      </c>
      <c r="U235" s="1">
        <v>0.12578</v>
      </c>
    </row>
    <row r="236" spans="1:21">
      <c r="A236" s="1">
        <v>19.082999999999998</v>
      </c>
      <c r="B236" s="1">
        <v>1</v>
      </c>
      <c r="C236" s="1">
        <v>177.29</v>
      </c>
      <c r="D236" s="1">
        <v>3.9350000000000003E-2</v>
      </c>
      <c r="E236" s="1">
        <v>-0.67600000000000005</v>
      </c>
      <c r="F236" s="1">
        <v>68.5595</v>
      </c>
      <c r="G236" s="1">
        <v>0.1331</v>
      </c>
      <c r="H236" s="1">
        <v>-1.4350000000000001</v>
      </c>
      <c r="I236" s="1">
        <v>21.577999999999999</v>
      </c>
      <c r="J236" s="1">
        <v>0.11591</v>
      </c>
      <c r="K236" s="1"/>
      <c r="L236" s="1">
        <v>19.082999999999998</v>
      </c>
      <c r="M236" s="1">
        <v>1</v>
      </c>
      <c r="N236" s="1">
        <v>163.63</v>
      </c>
      <c r="O236" s="1">
        <v>3.6909999999999998E-2</v>
      </c>
      <c r="P236" s="1">
        <v>-0.59299999999999997</v>
      </c>
      <c r="Q236" s="1">
        <v>57.942100000000003</v>
      </c>
      <c r="R236" s="1">
        <v>0.14133000000000001</v>
      </c>
      <c r="S236" s="1">
        <v>-1.1779999999999999</v>
      </c>
      <c r="T236" s="1">
        <v>21.504000000000001</v>
      </c>
      <c r="U236" s="1">
        <v>0.12573999999999999</v>
      </c>
    </row>
    <row r="237" spans="1:21">
      <c r="A237" s="1">
        <v>19.167000000000002</v>
      </c>
      <c r="B237" s="1">
        <v>1</v>
      </c>
      <c r="C237" s="1">
        <v>177.29</v>
      </c>
      <c r="D237" s="1">
        <v>3.934E-2</v>
      </c>
      <c r="E237" s="1">
        <v>-0.68</v>
      </c>
      <c r="F237" s="1">
        <v>68.661299999999997</v>
      </c>
      <c r="G237" s="1">
        <v>0.13284000000000001</v>
      </c>
      <c r="H237" s="1">
        <v>-1.431</v>
      </c>
      <c r="I237" s="1">
        <v>21.617000000000001</v>
      </c>
      <c r="J237" s="1">
        <v>0.11587</v>
      </c>
      <c r="K237" s="1"/>
      <c r="L237" s="1">
        <v>19.167000000000002</v>
      </c>
      <c r="M237" s="1">
        <v>1</v>
      </c>
      <c r="N237" s="1">
        <v>163.63</v>
      </c>
      <c r="O237" s="1">
        <v>3.6909999999999998E-2</v>
      </c>
      <c r="P237" s="1">
        <v>-0.59399999999999997</v>
      </c>
      <c r="Q237" s="1">
        <v>57.962699999999998</v>
      </c>
      <c r="R237" s="1">
        <v>0.14130999999999999</v>
      </c>
      <c r="S237" s="1">
        <v>-1.177</v>
      </c>
      <c r="T237" s="1">
        <v>21.527000000000001</v>
      </c>
      <c r="U237" s="1">
        <v>0.12570000000000001</v>
      </c>
    </row>
    <row r="238" spans="1:21">
      <c r="A238" s="1">
        <v>19.25</v>
      </c>
      <c r="B238" s="1">
        <v>1</v>
      </c>
      <c r="C238" s="1">
        <v>177.29</v>
      </c>
      <c r="D238" s="1">
        <v>3.934E-2</v>
      </c>
      <c r="E238" s="1">
        <v>-0.68500000000000005</v>
      </c>
      <c r="F238" s="1">
        <v>68.760000000000005</v>
      </c>
      <c r="G238" s="1">
        <v>0.13261000000000001</v>
      </c>
      <c r="H238" s="1">
        <v>-1.427</v>
      </c>
      <c r="I238" s="1">
        <v>21.655000000000001</v>
      </c>
      <c r="J238" s="1">
        <v>0.11583</v>
      </c>
      <c r="K238" s="1"/>
      <c r="L238" s="1">
        <v>19.25</v>
      </c>
      <c r="M238" s="1">
        <v>1</v>
      </c>
      <c r="N238" s="1">
        <v>163.63</v>
      </c>
      <c r="O238" s="1">
        <v>3.6909999999999998E-2</v>
      </c>
      <c r="P238" s="1">
        <v>-0.59499999999999997</v>
      </c>
      <c r="Q238" s="1">
        <v>57.981999999999999</v>
      </c>
      <c r="R238" s="1">
        <v>0.14129</v>
      </c>
      <c r="S238" s="1">
        <v>-1.175</v>
      </c>
      <c r="T238" s="1">
        <v>21.547999999999998</v>
      </c>
      <c r="U238" s="1">
        <v>0.12565999999999999</v>
      </c>
    </row>
    <row r="239" spans="1:21">
      <c r="A239" s="1">
        <v>19.332999999999998</v>
      </c>
      <c r="B239" s="1">
        <v>1</v>
      </c>
      <c r="C239" s="1">
        <v>177.3</v>
      </c>
      <c r="D239" s="1">
        <v>3.934E-2</v>
      </c>
      <c r="E239" s="1">
        <v>-0.68899999999999995</v>
      </c>
      <c r="F239" s="1">
        <v>68.855500000000006</v>
      </c>
      <c r="G239" s="1">
        <v>0.13239000000000001</v>
      </c>
      <c r="H239" s="1">
        <v>-1.423</v>
      </c>
      <c r="I239" s="1">
        <v>21.693000000000001</v>
      </c>
      <c r="J239" s="1">
        <v>0.1158</v>
      </c>
      <c r="K239" s="1"/>
      <c r="L239" s="1">
        <v>19.332999999999998</v>
      </c>
      <c r="M239" s="1">
        <v>1</v>
      </c>
      <c r="N239" s="1">
        <v>163.63</v>
      </c>
      <c r="O239" s="1">
        <v>3.6909999999999998E-2</v>
      </c>
      <c r="P239" s="1">
        <v>-0.59499999999999997</v>
      </c>
      <c r="Q239" s="1">
        <v>58.0002</v>
      </c>
      <c r="R239" s="1">
        <v>0.14127000000000001</v>
      </c>
      <c r="S239" s="1">
        <v>-1.1739999999999999</v>
      </c>
      <c r="T239" s="1">
        <v>21.57</v>
      </c>
      <c r="U239" s="1">
        <v>0.12561</v>
      </c>
    </row>
    <row r="240" spans="1:21">
      <c r="A240" s="1">
        <v>19.417000000000002</v>
      </c>
      <c r="B240" s="1">
        <v>1</v>
      </c>
      <c r="C240" s="1">
        <v>177.3</v>
      </c>
      <c r="D240" s="1">
        <v>3.934E-2</v>
      </c>
      <c r="E240" s="1">
        <v>-0.69299999999999995</v>
      </c>
      <c r="F240" s="1">
        <v>68.946700000000007</v>
      </c>
      <c r="G240" s="1">
        <v>0.13217000000000001</v>
      </c>
      <c r="H240" s="1">
        <v>-1.419</v>
      </c>
      <c r="I240" s="1">
        <v>21.73</v>
      </c>
      <c r="J240" s="1">
        <v>0.11576</v>
      </c>
      <c r="K240" s="1"/>
      <c r="L240" s="1">
        <v>19.417000000000002</v>
      </c>
      <c r="M240" s="1">
        <v>1</v>
      </c>
      <c r="N240" s="1">
        <v>163.63</v>
      </c>
      <c r="O240" s="1">
        <v>3.6909999999999998E-2</v>
      </c>
      <c r="P240" s="1">
        <v>-0.59599999999999997</v>
      </c>
      <c r="Q240" s="1">
        <v>58.016399999999997</v>
      </c>
      <c r="R240" s="1">
        <v>0.14126</v>
      </c>
      <c r="S240" s="1">
        <v>-1.173</v>
      </c>
      <c r="T240" s="1">
        <v>21.591000000000001</v>
      </c>
      <c r="U240" s="1">
        <v>0.12558</v>
      </c>
    </row>
    <row r="241" spans="1:21">
      <c r="A241" s="1">
        <v>19.5</v>
      </c>
      <c r="B241" s="1">
        <v>1</v>
      </c>
      <c r="C241" s="1">
        <v>177.3</v>
      </c>
      <c r="D241" s="1">
        <v>3.934E-2</v>
      </c>
      <c r="E241" s="1">
        <v>-0.69699999999999995</v>
      </c>
      <c r="F241" s="1">
        <v>69.036000000000001</v>
      </c>
      <c r="G241" s="1">
        <v>0.13197</v>
      </c>
      <c r="H241" s="1">
        <v>-1.415</v>
      </c>
      <c r="I241" s="1">
        <v>21.768000000000001</v>
      </c>
      <c r="J241" s="1">
        <v>0.11572</v>
      </c>
      <c r="K241" s="1"/>
      <c r="L241" s="1">
        <v>19.5</v>
      </c>
      <c r="M241" s="1">
        <v>1</v>
      </c>
      <c r="N241" s="1">
        <v>163.63</v>
      </c>
      <c r="O241" s="1">
        <v>3.6900000000000002E-2</v>
      </c>
      <c r="P241" s="1">
        <v>-0.59699999999999998</v>
      </c>
      <c r="Q241" s="1">
        <v>58.031999999999996</v>
      </c>
      <c r="R241" s="1">
        <v>0.14124</v>
      </c>
      <c r="S241" s="1">
        <v>-1.1719999999999999</v>
      </c>
      <c r="T241" s="1">
        <v>21.611999999999998</v>
      </c>
      <c r="U241" s="1">
        <v>0.12554000000000001</v>
      </c>
    </row>
    <row r="242" spans="1:21">
      <c r="A242" s="1">
        <v>19.582999999999998</v>
      </c>
      <c r="B242" s="1">
        <v>1</v>
      </c>
      <c r="C242" s="1">
        <v>177.3</v>
      </c>
      <c r="D242" s="1">
        <v>3.9329999999999997E-2</v>
      </c>
      <c r="E242" s="1">
        <v>-0.7</v>
      </c>
      <c r="F242" s="1">
        <v>69.122299999999996</v>
      </c>
      <c r="G242" s="1">
        <v>0.13177</v>
      </c>
      <c r="H242" s="1">
        <v>-1.4119999999999999</v>
      </c>
      <c r="I242" s="1">
        <v>21.805</v>
      </c>
      <c r="J242" s="1">
        <v>0.11569</v>
      </c>
      <c r="K242" s="1"/>
      <c r="L242" s="1">
        <v>19.582999999999998</v>
      </c>
      <c r="M242" s="1">
        <v>1</v>
      </c>
      <c r="N242" s="1">
        <v>163.63</v>
      </c>
      <c r="O242" s="1">
        <v>3.6900000000000002E-2</v>
      </c>
      <c r="P242" s="1">
        <v>-0.59799999999999998</v>
      </c>
      <c r="Q242" s="1">
        <v>58.046399999999998</v>
      </c>
      <c r="R242" s="1">
        <v>0.14122999999999999</v>
      </c>
      <c r="S242" s="1">
        <v>-1.171</v>
      </c>
      <c r="T242" s="1">
        <v>21.632999999999999</v>
      </c>
      <c r="U242" s="1">
        <v>0.1255</v>
      </c>
    </row>
    <row r="243" spans="1:21">
      <c r="A243" s="1">
        <v>19.667000000000002</v>
      </c>
      <c r="B243" s="1">
        <v>1</v>
      </c>
      <c r="C243" s="1">
        <v>177.3</v>
      </c>
      <c r="D243" s="1">
        <v>3.9329999999999997E-2</v>
      </c>
      <c r="E243" s="1">
        <v>-0.70399999999999996</v>
      </c>
      <c r="F243" s="1">
        <v>69.206699999999998</v>
      </c>
      <c r="G243" s="1">
        <v>0.13158</v>
      </c>
      <c r="H243" s="1">
        <v>-1.4079999999999999</v>
      </c>
      <c r="I243" s="1">
        <v>21.841999999999999</v>
      </c>
      <c r="J243" s="1">
        <v>0.11565</v>
      </c>
      <c r="K243" s="1"/>
      <c r="L243" s="1">
        <v>19.667000000000002</v>
      </c>
      <c r="M243" s="1">
        <v>1</v>
      </c>
      <c r="N243" s="1">
        <v>163.63</v>
      </c>
      <c r="O243" s="1">
        <v>3.6900000000000002E-2</v>
      </c>
      <c r="P243" s="1">
        <v>-0.59899999999999998</v>
      </c>
      <c r="Q243" s="1">
        <v>58.059699999999999</v>
      </c>
      <c r="R243" s="1">
        <v>0.14122000000000001</v>
      </c>
      <c r="S243" s="1">
        <v>-1.169</v>
      </c>
      <c r="T243" s="1">
        <v>21.652999999999999</v>
      </c>
      <c r="U243" s="1">
        <v>0.12545999999999999</v>
      </c>
    </row>
    <row r="244" spans="1:21">
      <c r="A244" s="1">
        <v>19.75</v>
      </c>
      <c r="B244" s="1">
        <v>1</v>
      </c>
      <c r="C244" s="1">
        <v>177.31</v>
      </c>
      <c r="D244" s="1">
        <v>3.9320000000000001E-2</v>
      </c>
      <c r="E244" s="1">
        <v>-0.70799999999999996</v>
      </c>
      <c r="F244" s="1">
        <v>69.289000000000001</v>
      </c>
      <c r="G244" s="1">
        <v>0.13139000000000001</v>
      </c>
      <c r="H244" s="1">
        <v>-1.4039999999999999</v>
      </c>
      <c r="I244" s="1">
        <v>21.878</v>
      </c>
      <c r="J244" s="1">
        <v>0.11561</v>
      </c>
      <c r="K244" s="1"/>
      <c r="L244" s="1">
        <v>19.75</v>
      </c>
      <c r="M244" s="1">
        <v>1</v>
      </c>
      <c r="N244" s="1">
        <v>163.63</v>
      </c>
      <c r="O244" s="1">
        <v>3.6900000000000002E-2</v>
      </c>
      <c r="P244" s="1">
        <v>-0.59899999999999998</v>
      </c>
      <c r="Q244" s="1">
        <v>58.072000000000003</v>
      </c>
      <c r="R244" s="1">
        <v>0.14119999999999999</v>
      </c>
      <c r="S244" s="1">
        <v>-1.1679999999999999</v>
      </c>
      <c r="T244" s="1">
        <v>21.673999999999999</v>
      </c>
      <c r="U244" s="1">
        <v>0.12542</v>
      </c>
    </row>
    <row r="245" spans="1:21">
      <c r="A245" s="1">
        <v>19.832999999999998</v>
      </c>
      <c r="B245" s="1">
        <v>1</v>
      </c>
      <c r="C245" s="1">
        <v>177.32</v>
      </c>
      <c r="D245" s="1">
        <v>3.9309999999999998E-2</v>
      </c>
      <c r="E245" s="1">
        <v>-0.71099999999999997</v>
      </c>
      <c r="F245" s="1">
        <v>69.369299999999996</v>
      </c>
      <c r="G245" s="1">
        <v>0.13122</v>
      </c>
      <c r="H245" s="1">
        <v>-1.4</v>
      </c>
      <c r="I245" s="1">
        <v>21.914000000000001</v>
      </c>
      <c r="J245" s="1">
        <v>0.11558</v>
      </c>
      <c r="K245" s="1"/>
      <c r="L245" s="1">
        <v>19.832999999999998</v>
      </c>
      <c r="M245" s="1">
        <v>1</v>
      </c>
      <c r="N245" s="1">
        <v>163.63999999999999</v>
      </c>
      <c r="O245" s="1">
        <v>3.6900000000000002E-2</v>
      </c>
      <c r="P245" s="1">
        <v>-0.6</v>
      </c>
      <c r="Q245" s="1">
        <v>58.083300000000001</v>
      </c>
      <c r="R245" s="1">
        <v>0.14119000000000001</v>
      </c>
      <c r="S245" s="1">
        <v>-1.167</v>
      </c>
      <c r="T245" s="1">
        <v>21.695</v>
      </c>
      <c r="U245" s="1">
        <v>0.12537999999999999</v>
      </c>
    </row>
    <row r="246" spans="1:21">
      <c r="A246" s="1">
        <v>19.917000000000002</v>
      </c>
      <c r="B246" s="1">
        <v>1</v>
      </c>
      <c r="C246" s="1">
        <v>177.33</v>
      </c>
      <c r="D246" s="1">
        <v>3.9300000000000002E-2</v>
      </c>
      <c r="E246" s="1">
        <v>-0.71399999999999997</v>
      </c>
      <c r="F246" s="1">
        <v>69.447000000000003</v>
      </c>
      <c r="G246" s="1">
        <v>0.13105</v>
      </c>
      <c r="H246" s="1">
        <v>-1.3959999999999999</v>
      </c>
      <c r="I246" s="1">
        <v>21.951000000000001</v>
      </c>
      <c r="J246" s="1">
        <v>0.11554</v>
      </c>
      <c r="K246" s="1"/>
      <c r="L246" s="1">
        <v>19.917000000000002</v>
      </c>
      <c r="M246" s="1">
        <v>1</v>
      </c>
      <c r="N246" s="1">
        <v>163.63999999999999</v>
      </c>
      <c r="O246" s="1">
        <v>3.6900000000000002E-2</v>
      </c>
      <c r="P246" s="1">
        <v>-0.6</v>
      </c>
      <c r="Q246" s="1">
        <v>58.093600000000002</v>
      </c>
      <c r="R246" s="1">
        <v>0.14118</v>
      </c>
      <c r="S246" s="1">
        <v>-1.1659999999999999</v>
      </c>
      <c r="T246" s="1">
        <v>21.715</v>
      </c>
      <c r="U246" s="1">
        <v>0.12534000000000001</v>
      </c>
    </row>
    <row r="247" spans="1:21">
      <c r="A247" s="1">
        <v>20</v>
      </c>
      <c r="B247" s="1">
        <v>1</v>
      </c>
      <c r="C247" s="1">
        <v>177.34</v>
      </c>
      <c r="D247" s="1">
        <v>3.9289999999999999E-2</v>
      </c>
      <c r="E247" s="1">
        <v>-0.71799999999999997</v>
      </c>
      <c r="F247" s="1">
        <v>69.524000000000001</v>
      </c>
      <c r="G247" s="1">
        <v>0.13088</v>
      </c>
      <c r="H247" s="1">
        <v>-1.3919999999999999</v>
      </c>
      <c r="I247" s="1">
        <v>21.986000000000001</v>
      </c>
      <c r="J247" s="1">
        <v>0.11551</v>
      </c>
      <c r="K247" s="1"/>
      <c r="L247" s="1">
        <v>20</v>
      </c>
      <c r="M247" s="1">
        <v>1</v>
      </c>
      <c r="N247" s="1">
        <v>163.63999999999999</v>
      </c>
      <c r="O247" s="1">
        <v>3.6900000000000002E-2</v>
      </c>
      <c r="P247" s="1">
        <v>-0.60099999999999998</v>
      </c>
      <c r="Q247" s="1">
        <v>58.103999999999999</v>
      </c>
      <c r="R247" s="1">
        <v>0.14116999999999999</v>
      </c>
      <c r="S247" s="1">
        <v>-1.165</v>
      </c>
      <c r="T247" s="1">
        <v>21.734999999999999</v>
      </c>
      <c r="U247" s="1">
        <v>0.12529999999999999</v>
      </c>
    </row>
    <row r="248" spans="1:21">
      <c r="A248" s="1">
        <v>20.082999999999998</v>
      </c>
      <c r="B248" s="1">
        <v>1</v>
      </c>
      <c r="C248" s="1">
        <v>177.36</v>
      </c>
      <c r="D248" s="1">
        <v>3.9269999999999999E-2</v>
      </c>
      <c r="E248" s="1">
        <v>-0.72099999999999997</v>
      </c>
      <c r="F248" s="1">
        <v>69.598699999999994</v>
      </c>
      <c r="G248" s="1">
        <v>0.13070999999999999</v>
      </c>
      <c r="H248" s="1">
        <v>-1.3879999999999999</v>
      </c>
      <c r="I248" s="1">
        <v>22.021999999999998</v>
      </c>
      <c r="J248" s="1">
        <v>0.11547</v>
      </c>
      <c r="K248" s="1"/>
      <c r="L248" s="1">
        <v>20.082999999999998</v>
      </c>
      <c r="M248" s="1">
        <v>1</v>
      </c>
      <c r="N248" s="1">
        <v>163.63999999999999</v>
      </c>
      <c r="O248" s="1">
        <v>3.6900000000000002E-2</v>
      </c>
      <c r="P248" s="1">
        <v>-0.60099999999999998</v>
      </c>
      <c r="Q248" s="1">
        <v>58.112699999999997</v>
      </c>
      <c r="R248" s="1">
        <v>0.14116000000000001</v>
      </c>
      <c r="S248" s="1">
        <v>-1.163</v>
      </c>
      <c r="T248" s="1">
        <v>21.754999999999999</v>
      </c>
      <c r="U248" s="1">
        <v>0.12526999999999999</v>
      </c>
    </row>
    <row r="249" spans="1:21">
      <c r="A249" s="1">
        <v>20.167000000000002</v>
      </c>
      <c r="B249" s="1">
        <v>1</v>
      </c>
      <c r="C249" s="1">
        <v>177.37</v>
      </c>
      <c r="D249" s="1">
        <v>3.925E-2</v>
      </c>
      <c r="E249" s="1">
        <v>-0.72399999999999998</v>
      </c>
      <c r="F249" s="1">
        <v>69.671999999999997</v>
      </c>
      <c r="G249" s="1">
        <v>0.13056000000000001</v>
      </c>
      <c r="H249" s="1">
        <v>-1.385</v>
      </c>
      <c r="I249" s="1">
        <v>22.058</v>
      </c>
      <c r="J249" s="1">
        <v>0.11543</v>
      </c>
      <c r="K249" s="1"/>
      <c r="L249" s="1">
        <v>20.167000000000002</v>
      </c>
      <c r="M249" s="1">
        <v>1</v>
      </c>
      <c r="N249" s="1">
        <v>163.63999999999999</v>
      </c>
      <c r="O249" s="1">
        <v>3.6900000000000002E-2</v>
      </c>
      <c r="P249" s="1">
        <v>-0.60199999999999998</v>
      </c>
      <c r="Q249" s="1">
        <v>58.121699999999997</v>
      </c>
      <c r="R249" s="1">
        <v>0.14116000000000001</v>
      </c>
      <c r="S249" s="1">
        <v>-1.1619999999999999</v>
      </c>
      <c r="T249" s="1">
        <v>21.774000000000001</v>
      </c>
      <c r="U249" s="1">
        <v>0.12523000000000001</v>
      </c>
    </row>
    <row r="250" spans="1:21">
      <c r="A250" s="1">
        <v>20.25</v>
      </c>
      <c r="B250" s="1">
        <v>1</v>
      </c>
      <c r="C250" s="1">
        <v>177.39</v>
      </c>
      <c r="D250" s="1">
        <v>3.9239999999999997E-2</v>
      </c>
      <c r="E250" s="1">
        <v>-0.72699999999999998</v>
      </c>
      <c r="F250" s="1">
        <v>69.744</v>
      </c>
      <c r="G250" s="1">
        <v>0.13039999999999999</v>
      </c>
      <c r="H250" s="1">
        <v>-1.381</v>
      </c>
      <c r="I250" s="1">
        <v>22.093</v>
      </c>
      <c r="J250" s="1">
        <v>0.1154</v>
      </c>
      <c r="K250" s="1"/>
      <c r="L250" s="1">
        <v>20.25</v>
      </c>
      <c r="M250" s="1">
        <v>1</v>
      </c>
      <c r="N250" s="1">
        <v>163.65</v>
      </c>
      <c r="O250" s="1">
        <v>3.6889999999999999E-2</v>
      </c>
      <c r="P250" s="1">
        <v>-0.60199999999999998</v>
      </c>
      <c r="Q250" s="1">
        <v>58.128999999999998</v>
      </c>
      <c r="R250" s="1">
        <v>0.14115</v>
      </c>
      <c r="S250" s="1">
        <v>-1.161</v>
      </c>
      <c r="T250" s="1">
        <v>21.792999999999999</v>
      </c>
      <c r="U250" s="1">
        <v>0.12519</v>
      </c>
    </row>
    <row r="251" spans="1:21">
      <c r="A251" s="1">
        <v>20.332999999999998</v>
      </c>
      <c r="B251" s="1">
        <v>1</v>
      </c>
      <c r="C251" s="1">
        <v>177.41</v>
      </c>
      <c r="D251" s="1">
        <v>3.9219999999999998E-2</v>
      </c>
      <c r="E251" s="1">
        <v>-0.73</v>
      </c>
      <c r="F251" s="1">
        <v>69.814899999999994</v>
      </c>
      <c r="G251" s="1">
        <v>0.13025</v>
      </c>
      <c r="H251" s="1">
        <v>-1.377</v>
      </c>
      <c r="I251" s="1">
        <v>22.128</v>
      </c>
      <c r="J251" s="1">
        <v>0.11537</v>
      </c>
      <c r="K251" s="1"/>
      <c r="L251" s="1">
        <v>20.332999999999998</v>
      </c>
      <c r="M251" s="1">
        <v>1</v>
      </c>
      <c r="N251" s="1">
        <v>163.65</v>
      </c>
      <c r="O251" s="1">
        <v>3.6889999999999999E-2</v>
      </c>
      <c r="P251" s="1">
        <v>-0.60199999999999998</v>
      </c>
      <c r="Q251" s="1">
        <v>58.136000000000003</v>
      </c>
      <c r="R251" s="1">
        <v>0.14113999999999999</v>
      </c>
      <c r="S251" s="1">
        <v>-1.1599999999999999</v>
      </c>
      <c r="T251" s="1">
        <v>21.812999999999999</v>
      </c>
      <c r="U251" s="1">
        <v>0.12515999999999999</v>
      </c>
    </row>
    <row r="252" spans="1:21">
      <c r="A252" s="1">
        <v>20.417000000000002</v>
      </c>
      <c r="B252" s="1">
        <v>1</v>
      </c>
      <c r="C252" s="1">
        <v>177.43</v>
      </c>
      <c r="D252" s="1">
        <v>3.9199999999999999E-2</v>
      </c>
      <c r="E252" s="1">
        <v>-0.73299999999999998</v>
      </c>
      <c r="F252" s="1">
        <v>69.884399999999999</v>
      </c>
      <c r="G252" s="1">
        <v>0.13009999999999999</v>
      </c>
      <c r="H252" s="1">
        <v>-1.373</v>
      </c>
      <c r="I252" s="1">
        <v>22.161999999999999</v>
      </c>
      <c r="J252" s="1">
        <v>0.11533</v>
      </c>
      <c r="K252" s="1"/>
      <c r="L252" s="1">
        <v>20.417000000000002</v>
      </c>
      <c r="M252" s="1">
        <v>1</v>
      </c>
      <c r="N252" s="1">
        <v>163.65</v>
      </c>
      <c r="O252" s="1">
        <v>3.6889999999999999E-2</v>
      </c>
      <c r="P252" s="1">
        <v>-0.60299999999999998</v>
      </c>
      <c r="Q252" s="1">
        <v>58.142600000000002</v>
      </c>
      <c r="R252" s="1">
        <v>0.14113999999999999</v>
      </c>
      <c r="S252" s="1">
        <v>-1.159</v>
      </c>
      <c r="T252" s="1">
        <v>21.832000000000001</v>
      </c>
      <c r="U252" s="1">
        <v>0.12512000000000001</v>
      </c>
    </row>
    <row r="253" spans="1:21">
      <c r="A253" s="1">
        <v>20.5</v>
      </c>
      <c r="B253" s="1">
        <v>1</v>
      </c>
      <c r="C253" s="1">
        <v>177.44</v>
      </c>
      <c r="D253" s="1">
        <v>3.918E-2</v>
      </c>
      <c r="E253" s="1">
        <v>-0.73599999999999999</v>
      </c>
      <c r="F253" s="1">
        <v>69.951999999999998</v>
      </c>
      <c r="G253" s="1">
        <v>0.12995999999999999</v>
      </c>
      <c r="H253" s="1">
        <v>-1.369</v>
      </c>
      <c r="I253" s="1">
        <v>22.196999999999999</v>
      </c>
      <c r="J253" s="1">
        <v>0.1153</v>
      </c>
      <c r="K253" s="1"/>
      <c r="L253" s="1">
        <v>20.5</v>
      </c>
      <c r="M253" s="1">
        <v>1</v>
      </c>
      <c r="N253" s="1">
        <v>163.65</v>
      </c>
      <c r="O253" s="1">
        <v>3.6889999999999999E-2</v>
      </c>
      <c r="P253" s="1">
        <v>-0.60299999999999998</v>
      </c>
      <c r="Q253" s="1">
        <v>58.148000000000003</v>
      </c>
      <c r="R253" s="1">
        <v>0.14113000000000001</v>
      </c>
      <c r="S253" s="1">
        <v>-1.1579999999999999</v>
      </c>
      <c r="T253" s="1">
        <v>21.850999999999999</v>
      </c>
      <c r="U253" s="1">
        <v>0.12508</v>
      </c>
    </row>
    <row r="254" spans="1:21">
      <c r="A254" s="1">
        <v>20.582999999999998</v>
      </c>
      <c r="B254" s="1">
        <v>1</v>
      </c>
      <c r="C254" s="1">
        <v>177.46</v>
      </c>
      <c r="D254" s="1">
        <v>3.9149999999999997E-2</v>
      </c>
      <c r="E254" s="1">
        <v>-0.73899999999999999</v>
      </c>
      <c r="F254" s="1">
        <v>70.019599999999997</v>
      </c>
      <c r="G254" s="1">
        <v>0.12981999999999999</v>
      </c>
      <c r="H254" s="1">
        <v>-1.3660000000000001</v>
      </c>
      <c r="I254" s="1">
        <v>22.231000000000002</v>
      </c>
      <c r="J254" s="1">
        <v>0.11526</v>
      </c>
      <c r="K254" s="1"/>
      <c r="L254" s="1">
        <v>20.582999999999998</v>
      </c>
      <c r="M254" s="1">
        <v>1</v>
      </c>
      <c r="N254" s="1">
        <v>163.65</v>
      </c>
      <c r="O254" s="1">
        <v>3.6889999999999999E-2</v>
      </c>
      <c r="P254" s="1">
        <v>-0.60299999999999998</v>
      </c>
      <c r="Q254" s="1">
        <v>58.152999999999999</v>
      </c>
      <c r="R254" s="1">
        <v>0.14113000000000001</v>
      </c>
      <c r="S254" s="1">
        <v>-1.1559999999999999</v>
      </c>
      <c r="T254" s="1">
        <v>21.87</v>
      </c>
      <c r="U254" s="1">
        <v>0.12504999999999999</v>
      </c>
    </row>
    <row r="255" spans="1:21">
      <c r="A255" s="1">
        <v>20.667000000000002</v>
      </c>
      <c r="B255" s="1">
        <v>1</v>
      </c>
      <c r="C255" s="1">
        <v>177.49</v>
      </c>
      <c r="D255" s="1">
        <v>3.9129999999999998E-2</v>
      </c>
      <c r="E255" s="1">
        <v>-0.74099999999999999</v>
      </c>
      <c r="F255" s="1">
        <v>70.085099999999997</v>
      </c>
      <c r="G255" s="1">
        <v>0.12967999999999999</v>
      </c>
      <c r="H255" s="1">
        <v>-1.3620000000000001</v>
      </c>
      <c r="I255" s="1">
        <v>22.265999999999998</v>
      </c>
      <c r="J255" s="1">
        <v>0.11523</v>
      </c>
      <c r="K255" s="1"/>
      <c r="L255" s="1">
        <v>20.667000000000002</v>
      </c>
      <c r="M255" s="1">
        <v>1</v>
      </c>
      <c r="N255" s="1">
        <v>163.65</v>
      </c>
      <c r="O255" s="1">
        <v>3.6889999999999999E-2</v>
      </c>
      <c r="P255" s="1">
        <v>-0.60399999999999998</v>
      </c>
      <c r="Q255" s="1">
        <v>58.156700000000001</v>
      </c>
      <c r="R255" s="1">
        <v>0.14112</v>
      </c>
      <c r="S255" s="1">
        <v>-1.155</v>
      </c>
      <c r="T255" s="1">
        <v>21.888000000000002</v>
      </c>
      <c r="U255" s="1">
        <v>0.12501000000000001</v>
      </c>
    </row>
    <row r="256" spans="1:21">
      <c r="A256" s="1">
        <v>20.75</v>
      </c>
      <c r="B256" s="1">
        <v>1</v>
      </c>
      <c r="C256" s="1">
        <v>177.5</v>
      </c>
      <c r="D256" s="1">
        <v>3.9109999999999999E-2</v>
      </c>
      <c r="E256" s="1">
        <v>-0.74399999999999999</v>
      </c>
      <c r="F256" s="1">
        <v>70.150000000000006</v>
      </c>
      <c r="G256" s="1">
        <v>0.12955</v>
      </c>
      <c r="H256" s="1">
        <v>-1.3580000000000001</v>
      </c>
      <c r="I256" s="1">
        <v>22.298999999999999</v>
      </c>
      <c r="J256" s="1">
        <v>0.11519</v>
      </c>
      <c r="K256" s="1"/>
      <c r="L256" s="1">
        <v>20.75</v>
      </c>
      <c r="M256" s="1">
        <v>1</v>
      </c>
      <c r="N256" s="1">
        <v>163.65</v>
      </c>
      <c r="O256" s="1">
        <v>3.6889999999999999E-2</v>
      </c>
      <c r="P256" s="1">
        <v>-0.60399999999999998</v>
      </c>
      <c r="Q256" s="1">
        <v>58.16</v>
      </c>
      <c r="R256" s="1">
        <v>0.14112</v>
      </c>
      <c r="S256" s="1">
        <v>-1.1539999999999999</v>
      </c>
      <c r="T256" s="1">
        <v>21.907</v>
      </c>
      <c r="U256" s="1">
        <v>0.12497999999999999</v>
      </c>
    </row>
    <row r="257" spans="1:21">
      <c r="A257" s="1">
        <v>20.832999999999998</v>
      </c>
      <c r="B257" s="1">
        <v>1</v>
      </c>
      <c r="C257" s="1">
        <v>177.52</v>
      </c>
      <c r="D257" s="1">
        <v>3.909E-2</v>
      </c>
      <c r="E257" s="1">
        <v>-0.747</v>
      </c>
      <c r="F257" s="1">
        <v>70.212699999999998</v>
      </c>
      <c r="G257" s="1">
        <v>0.12941</v>
      </c>
      <c r="H257" s="1">
        <v>-1.3540000000000001</v>
      </c>
      <c r="I257" s="1">
        <v>22.332999999999998</v>
      </c>
      <c r="J257" s="1">
        <v>0.11516</v>
      </c>
      <c r="K257" s="1"/>
      <c r="L257" s="1">
        <v>20.832999999999998</v>
      </c>
      <c r="M257" s="1">
        <v>1</v>
      </c>
      <c r="N257" s="1">
        <v>163.65</v>
      </c>
      <c r="O257" s="1">
        <v>3.6889999999999999E-2</v>
      </c>
      <c r="P257" s="1">
        <v>-0.60399999999999998</v>
      </c>
      <c r="Q257" s="1">
        <v>58.161900000000003</v>
      </c>
      <c r="R257" s="1">
        <v>0.14112</v>
      </c>
      <c r="S257" s="1">
        <v>-1.153</v>
      </c>
      <c r="T257" s="1">
        <v>21.925000000000001</v>
      </c>
      <c r="U257" s="1">
        <v>0.12494</v>
      </c>
    </row>
    <row r="258" spans="1:21">
      <c r="A258" s="1">
        <v>20.917000000000002</v>
      </c>
      <c r="B258" s="1">
        <v>1</v>
      </c>
      <c r="C258" s="1">
        <v>177.55</v>
      </c>
      <c r="D258" s="1">
        <v>3.9070000000000001E-2</v>
      </c>
      <c r="E258" s="1">
        <v>-0.749</v>
      </c>
      <c r="F258" s="1">
        <v>70.274699999999996</v>
      </c>
      <c r="G258" s="1">
        <v>0.12928999999999999</v>
      </c>
      <c r="H258" s="1">
        <v>-1.351</v>
      </c>
      <c r="I258" s="1">
        <v>22.367000000000001</v>
      </c>
      <c r="J258" s="1">
        <v>0.11513</v>
      </c>
      <c r="K258" s="1"/>
      <c r="L258" s="1">
        <v>20.917000000000002</v>
      </c>
      <c r="M258" s="1">
        <v>1</v>
      </c>
      <c r="N258" s="1">
        <v>163.65</v>
      </c>
      <c r="O258" s="1">
        <v>3.6889999999999999E-2</v>
      </c>
      <c r="P258" s="1">
        <v>-0.60399999999999998</v>
      </c>
      <c r="Q258" s="1">
        <v>58.162999999999997</v>
      </c>
      <c r="R258" s="1">
        <v>0.14112</v>
      </c>
      <c r="S258" s="1">
        <v>-1.1519999999999999</v>
      </c>
      <c r="T258" s="1">
        <v>21.943000000000001</v>
      </c>
      <c r="U258" s="1">
        <v>0.1249</v>
      </c>
    </row>
    <row r="259" spans="1:21">
      <c r="A259" s="1">
        <v>21</v>
      </c>
      <c r="B259" s="1">
        <v>1</v>
      </c>
      <c r="C259" s="1">
        <v>177.57</v>
      </c>
      <c r="D259" s="1">
        <v>3.9039999999999998E-2</v>
      </c>
      <c r="E259" s="1">
        <v>-0.752</v>
      </c>
      <c r="F259" s="1">
        <v>70.335999999999999</v>
      </c>
      <c r="G259" s="1">
        <v>0.12916</v>
      </c>
      <c r="H259" s="1">
        <v>-1.347</v>
      </c>
      <c r="I259" s="1">
        <v>22.4</v>
      </c>
      <c r="J259" s="1">
        <v>0.11509</v>
      </c>
      <c r="K259" s="1"/>
      <c r="L259" s="1">
        <v>21</v>
      </c>
      <c r="M259" s="1">
        <v>1</v>
      </c>
      <c r="N259" s="1">
        <v>163.66</v>
      </c>
      <c r="O259" s="1">
        <v>3.6889999999999999E-2</v>
      </c>
      <c r="P259" s="1">
        <v>-0.60399999999999998</v>
      </c>
      <c r="Q259" s="1">
        <v>58.162999999999997</v>
      </c>
      <c r="R259" s="1">
        <v>0.14112</v>
      </c>
      <c r="S259" s="1">
        <v>-1.151</v>
      </c>
      <c r="T259" s="1">
        <v>21.960999999999999</v>
      </c>
      <c r="U259" s="1">
        <v>0.12486999999999999</v>
      </c>
    </row>
    <row r="260" spans="1:21">
      <c r="A260" s="1">
        <v>21.082999999999998</v>
      </c>
      <c r="B260" s="1">
        <v>1</v>
      </c>
      <c r="C260" s="1">
        <v>177.59</v>
      </c>
      <c r="D260" s="1">
        <v>3.9019999999999999E-2</v>
      </c>
      <c r="E260" s="1">
        <v>-0.755</v>
      </c>
      <c r="F260" s="1">
        <v>70.395700000000005</v>
      </c>
      <c r="G260" s="1">
        <v>0.12903999999999999</v>
      </c>
      <c r="H260" s="1">
        <v>-1.343</v>
      </c>
      <c r="I260" s="1">
        <v>22.433</v>
      </c>
      <c r="J260" s="1">
        <v>0.11506</v>
      </c>
      <c r="K260" s="1"/>
      <c r="L260" s="1">
        <v>21.082999999999998</v>
      </c>
      <c r="M260" s="1">
        <v>1</v>
      </c>
      <c r="N260" s="1">
        <v>163.66</v>
      </c>
      <c r="O260" s="1">
        <v>3.6889999999999999E-2</v>
      </c>
      <c r="P260" s="1">
        <v>-0.60399999999999998</v>
      </c>
      <c r="Q260" s="1">
        <v>58.164000000000001</v>
      </c>
      <c r="R260" s="1">
        <v>0.14112</v>
      </c>
      <c r="S260" s="1">
        <v>-1.149</v>
      </c>
      <c r="T260" s="1">
        <v>21.978999999999999</v>
      </c>
      <c r="U260" s="1">
        <v>0.12484000000000001</v>
      </c>
    </row>
    <row r="261" spans="1:21">
      <c r="A261" s="1">
        <v>21.167000000000002</v>
      </c>
      <c r="B261" s="1">
        <v>1</v>
      </c>
      <c r="C261" s="1">
        <v>177.61</v>
      </c>
      <c r="D261" s="1">
        <v>3.9E-2</v>
      </c>
      <c r="E261" s="1">
        <v>-0.75700000000000001</v>
      </c>
      <c r="F261" s="1">
        <v>70.454700000000003</v>
      </c>
      <c r="G261" s="1">
        <v>0.12892000000000001</v>
      </c>
      <c r="H261" s="1">
        <v>-1.34</v>
      </c>
      <c r="I261" s="1">
        <v>22.466999999999999</v>
      </c>
      <c r="J261" s="1">
        <v>0.11502999999999999</v>
      </c>
      <c r="K261" s="1"/>
      <c r="L261" s="1">
        <v>21.167000000000002</v>
      </c>
      <c r="M261" s="1">
        <v>1</v>
      </c>
      <c r="N261" s="1">
        <v>163.66</v>
      </c>
      <c r="O261" s="1">
        <v>3.6889999999999999E-2</v>
      </c>
      <c r="P261" s="1">
        <v>-0.60399999999999998</v>
      </c>
      <c r="Q261" s="1">
        <v>58.164999999999999</v>
      </c>
      <c r="R261" s="1">
        <v>0.14111000000000001</v>
      </c>
      <c r="S261" s="1">
        <v>-1.1479999999999999</v>
      </c>
      <c r="T261" s="1">
        <v>21.997</v>
      </c>
      <c r="U261" s="1">
        <v>0.12479999999999999</v>
      </c>
    </row>
    <row r="262" spans="1:21">
      <c r="A262" s="1">
        <v>21.25</v>
      </c>
      <c r="B262" s="1">
        <v>1</v>
      </c>
      <c r="C262" s="1">
        <v>177.63</v>
      </c>
      <c r="D262" s="1">
        <v>3.8969999999999998E-2</v>
      </c>
      <c r="E262" s="1">
        <v>-0.75900000000000001</v>
      </c>
      <c r="F262" s="1">
        <v>70.512</v>
      </c>
      <c r="G262" s="1">
        <v>0.1288</v>
      </c>
      <c r="H262" s="1">
        <v>-1.3360000000000001</v>
      </c>
      <c r="I262" s="1">
        <v>22.498999999999999</v>
      </c>
      <c r="J262" s="1">
        <v>0.11498999999999999</v>
      </c>
      <c r="K262" s="1"/>
      <c r="L262" s="1">
        <v>21.25</v>
      </c>
      <c r="M262" s="1">
        <v>1</v>
      </c>
      <c r="N262" s="1">
        <v>163.66999999999999</v>
      </c>
      <c r="O262" s="1">
        <v>3.6880000000000003E-2</v>
      </c>
      <c r="P262" s="1">
        <v>-0.60399999999999998</v>
      </c>
      <c r="Q262" s="1">
        <v>58.167000000000002</v>
      </c>
      <c r="R262" s="1">
        <v>0.14111000000000001</v>
      </c>
      <c r="S262" s="1">
        <v>-1.147</v>
      </c>
      <c r="T262" s="1">
        <v>22.015000000000001</v>
      </c>
      <c r="U262" s="1">
        <v>0.12477000000000001</v>
      </c>
    </row>
    <row r="263" spans="1:21">
      <c r="A263" s="1">
        <v>21.332999999999998</v>
      </c>
      <c r="B263" s="1">
        <v>1</v>
      </c>
      <c r="C263" s="1">
        <v>177.66</v>
      </c>
      <c r="D263" s="1">
        <v>3.8949999999999999E-2</v>
      </c>
      <c r="E263" s="1">
        <v>-0.76200000000000001</v>
      </c>
      <c r="F263" s="1">
        <v>70.569199999999995</v>
      </c>
      <c r="G263" s="1">
        <v>0.12869</v>
      </c>
      <c r="H263" s="1">
        <v>-1.3320000000000001</v>
      </c>
      <c r="I263" s="1">
        <v>22.532</v>
      </c>
      <c r="J263" s="1">
        <v>0.11496000000000001</v>
      </c>
      <c r="K263" s="1"/>
      <c r="L263" s="1">
        <v>21.332999999999998</v>
      </c>
      <c r="M263" s="1">
        <v>1</v>
      </c>
      <c r="N263" s="1">
        <v>163.66999999999999</v>
      </c>
      <c r="O263" s="1">
        <v>3.6880000000000003E-2</v>
      </c>
      <c r="P263" s="1">
        <v>-0.60399999999999998</v>
      </c>
      <c r="Q263" s="1">
        <v>58.170699999999997</v>
      </c>
      <c r="R263" s="1">
        <v>0.14111000000000001</v>
      </c>
      <c r="S263" s="1">
        <v>-1.1459999999999999</v>
      </c>
      <c r="T263" s="1">
        <v>22.032</v>
      </c>
      <c r="U263" s="1">
        <v>0.12472999999999999</v>
      </c>
    </row>
    <row r="264" spans="1:21">
      <c r="A264" s="1">
        <v>21.417000000000002</v>
      </c>
      <c r="B264" s="1">
        <v>1</v>
      </c>
      <c r="C264" s="1">
        <v>177.68</v>
      </c>
      <c r="D264" s="1">
        <v>3.8920000000000003E-2</v>
      </c>
      <c r="E264" s="1">
        <v>-0.76400000000000001</v>
      </c>
      <c r="F264" s="1">
        <v>70.623599999999996</v>
      </c>
      <c r="G264" s="1">
        <v>0.12856999999999999</v>
      </c>
      <c r="H264" s="1">
        <v>-1.329</v>
      </c>
      <c r="I264" s="1">
        <v>22.565000000000001</v>
      </c>
      <c r="J264" s="1">
        <v>0.11493</v>
      </c>
      <c r="K264" s="1"/>
      <c r="L264" s="1">
        <v>21.417000000000002</v>
      </c>
      <c r="M264" s="1">
        <v>1</v>
      </c>
      <c r="N264" s="1">
        <v>163.68</v>
      </c>
      <c r="O264" s="1">
        <v>3.6880000000000003E-2</v>
      </c>
      <c r="P264" s="1">
        <v>-0.60399999999999998</v>
      </c>
      <c r="Q264" s="1">
        <v>58.1738</v>
      </c>
      <c r="R264" s="1">
        <v>0.1411</v>
      </c>
      <c r="S264" s="1">
        <v>-1.145</v>
      </c>
      <c r="T264" s="1">
        <v>22.05</v>
      </c>
      <c r="U264" s="1">
        <v>0.12470000000000001</v>
      </c>
    </row>
    <row r="265" spans="1:21">
      <c r="A265" s="1">
        <v>21.5</v>
      </c>
      <c r="B265" s="1">
        <v>1</v>
      </c>
      <c r="C265" s="1">
        <v>177.7</v>
      </c>
      <c r="D265" s="1">
        <v>3.8899999999999997E-2</v>
      </c>
      <c r="E265" s="1">
        <v>-0.76600000000000001</v>
      </c>
      <c r="F265" s="1">
        <v>70.678100000000001</v>
      </c>
      <c r="G265" s="1">
        <v>0.12847</v>
      </c>
      <c r="H265" s="1">
        <v>-1.325</v>
      </c>
      <c r="I265" s="1">
        <v>22.597000000000001</v>
      </c>
      <c r="J265" s="1">
        <v>0.11489000000000001</v>
      </c>
      <c r="K265" s="1"/>
      <c r="L265" s="1">
        <v>21.5</v>
      </c>
      <c r="M265" s="1">
        <v>1</v>
      </c>
      <c r="N265" s="1">
        <v>163.69</v>
      </c>
      <c r="O265" s="1">
        <v>3.687E-2</v>
      </c>
      <c r="P265" s="1">
        <v>-0.60499999999999998</v>
      </c>
      <c r="Q265" s="1">
        <v>58.177999999999997</v>
      </c>
      <c r="R265" s="1">
        <v>0.14108999999999999</v>
      </c>
      <c r="S265" s="1">
        <v>-1.1439999999999999</v>
      </c>
      <c r="T265" s="1">
        <v>22.067</v>
      </c>
      <c r="U265" s="1">
        <v>0.12467</v>
      </c>
    </row>
    <row r="266" spans="1:21">
      <c r="A266" s="1">
        <v>21.582999999999998</v>
      </c>
      <c r="B266" s="1">
        <v>1</v>
      </c>
      <c r="C266" s="1">
        <v>177.73</v>
      </c>
      <c r="D266" s="1">
        <v>3.8870000000000002E-2</v>
      </c>
      <c r="E266" s="1">
        <v>-0.76900000000000002</v>
      </c>
      <c r="F266" s="1">
        <v>70.731399999999994</v>
      </c>
      <c r="G266" s="1">
        <v>0.12836</v>
      </c>
      <c r="H266" s="1">
        <v>-1.3220000000000001</v>
      </c>
      <c r="I266" s="1">
        <v>22.629000000000001</v>
      </c>
      <c r="J266" s="1">
        <v>0.11487</v>
      </c>
      <c r="K266" s="1"/>
      <c r="L266" s="1">
        <v>21.582999999999998</v>
      </c>
      <c r="M266" s="1">
        <v>1</v>
      </c>
      <c r="N266" s="1">
        <v>163.69</v>
      </c>
      <c r="O266" s="1">
        <v>3.687E-2</v>
      </c>
      <c r="P266" s="1">
        <v>-0.60499999999999998</v>
      </c>
      <c r="Q266" s="1">
        <v>58.183300000000003</v>
      </c>
      <c r="R266" s="1">
        <v>0.14108999999999999</v>
      </c>
      <c r="S266" s="1">
        <v>-1.143</v>
      </c>
      <c r="T266" s="1">
        <v>22.085000000000001</v>
      </c>
      <c r="U266" s="1">
        <v>0.12463</v>
      </c>
    </row>
    <row r="267" spans="1:21">
      <c r="A267" s="1">
        <v>21.667000000000002</v>
      </c>
      <c r="B267" s="1">
        <v>1</v>
      </c>
      <c r="C267" s="1">
        <v>177.75</v>
      </c>
      <c r="D267" s="1">
        <v>3.884E-2</v>
      </c>
      <c r="E267" s="1">
        <v>-0.77100000000000002</v>
      </c>
      <c r="F267" s="1">
        <v>70.783799999999999</v>
      </c>
      <c r="G267" s="1">
        <v>0.12825</v>
      </c>
      <c r="H267" s="1">
        <v>-1.3180000000000001</v>
      </c>
      <c r="I267" s="1">
        <v>22.661999999999999</v>
      </c>
      <c r="J267" s="1">
        <v>0.11483</v>
      </c>
      <c r="K267" s="1"/>
      <c r="L267" s="1">
        <v>21.667000000000002</v>
      </c>
      <c r="M267" s="1">
        <v>1</v>
      </c>
      <c r="N267" s="1">
        <v>163.69999999999999</v>
      </c>
      <c r="O267" s="1">
        <v>3.687E-2</v>
      </c>
      <c r="P267" s="1">
        <v>-0.60499999999999998</v>
      </c>
      <c r="Q267" s="1">
        <v>58.188699999999997</v>
      </c>
      <c r="R267" s="1">
        <v>0.14108000000000001</v>
      </c>
      <c r="S267" s="1">
        <v>-1.1419999999999999</v>
      </c>
      <c r="T267" s="1">
        <v>22.102</v>
      </c>
      <c r="U267" s="1">
        <v>0.1246</v>
      </c>
    </row>
    <row r="268" spans="1:21">
      <c r="A268" s="1">
        <v>21.75</v>
      </c>
      <c r="B268" s="1">
        <v>1</v>
      </c>
      <c r="C268" s="1">
        <v>177.77</v>
      </c>
      <c r="D268" s="1">
        <v>3.882E-2</v>
      </c>
      <c r="E268" s="1">
        <v>-0.77300000000000002</v>
      </c>
      <c r="F268" s="1">
        <v>70.834000000000003</v>
      </c>
      <c r="G268" s="1">
        <v>0.12814999999999999</v>
      </c>
      <c r="H268" s="1">
        <v>-1.3140000000000001</v>
      </c>
      <c r="I268" s="1">
        <v>22.693000000000001</v>
      </c>
      <c r="J268" s="1">
        <v>0.1148</v>
      </c>
      <c r="K268" s="1"/>
      <c r="L268" s="1">
        <v>21.75</v>
      </c>
      <c r="M268" s="1">
        <v>1</v>
      </c>
      <c r="N268" s="1">
        <v>163.71</v>
      </c>
      <c r="O268" s="1">
        <v>3.6859999999999997E-2</v>
      </c>
      <c r="P268" s="1">
        <v>-0.60599999999999998</v>
      </c>
      <c r="Q268" s="1">
        <v>58.194000000000003</v>
      </c>
      <c r="R268" s="1">
        <v>0.14107</v>
      </c>
      <c r="S268" s="1">
        <v>-1.1399999999999999</v>
      </c>
      <c r="T268" s="1">
        <v>22.119</v>
      </c>
      <c r="U268" s="1">
        <v>0.12456</v>
      </c>
    </row>
    <row r="269" spans="1:21">
      <c r="A269" s="1">
        <v>21.832999999999998</v>
      </c>
      <c r="B269" s="1">
        <v>1</v>
      </c>
      <c r="C269" s="1">
        <v>177.8</v>
      </c>
      <c r="D269" s="1">
        <v>3.8789999999999998E-2</v>
      </c>
      <c r="E269" s="1">
        <v>-0.77500000000000002</v>
      </c>
      <c r="F269" s="1">
        <v>70.883799999999994</v>
      </c>
      <c r="G269" s="1">
        <v>0.12806000000000001</v>
      </c>
      <c r="H269" s="1">
        <v>-1.3109999999999999</v>
      </c>
      <c r="I269" s="1">
        <v>22.725000000000001</v>
      </c>
      <c r="J269" s="1">
        <v>0.11477</v>
      </c>
      <c r="K269" s="1"/>
      <c r="L269" s="1">
        <v>21.832999999999998</v>
      </c>
      <c r="M269" s="1">
        <v>1</v>
      </c>
      <c r="N269" s="1">
        <v>163.72</v>
      </c>
      <c r="O269" s="1">
        <v>3.6859999999999997E-2</v>
      </c>
      <c r="P269" s="1">
        <v>-0.60599999999999998</v>
      </c>
      <c r="Q269" s="1">
        <v>58.200299999999999</v>
      </c>
      <c r="R269" s="1">
        <v>0.14105999999999999</v>
      </c>
      <c r="S269" s="1">
        <v>-1.139</v>
      </c>
      <c r="T269" s="1">
        <v>22.135999999999999</v>
      </c>
      <c r="U269" s="1">
        <v>0.12453</v>
      </c>
    </row>
    <row r="270" spans="1:21">
      <c r="A270" s="1">
        <v>21.917000000000002</v>
      </c>
      <c r="B270" s="1">
        <v>1</v>
      </c>
      <c r="C270" s="1">
        <v>177.82</v>
      </c>
      <c r="D270" s="1">
        <v>3.8760000000000003E-2</v>
      </c>
      <c r="E270" s="1">
        <v>-0.77700000000000002</v>
      </c>
      <c r="F270" s="1">
        <v>70.933400000000006</v>
      </c>
      <c r="G270" s="1">
        <v>0.12795999999999999</v>
      </c>
      <c r="H270" s="1">
        <v>-1.3069999999999999</v>
      </c>
      <c r="I270" s="1">
        <v>22.757000000000001</v>
      </c>
      <c r="J270" s="1">
        <v>0.11473999999999999</v>
      </c>
      <c r="K270" s="1"/>
      <c r="L270" s="1">
        <v>21.917000000000002</v>
      </c>
      <c r="M270" s="1">
        <v>1</v>
      </c>
      <c r="N270" s="1">
        <v>163.72999999999999</v>
      </c>
      <c r="O270" s="1">
        <v>3.6850000000000001E-2</v>
      </c>
      <c r="P270" s="1">
        <v>-0.60599999999999998</v>
      </c>
      <c r="Q270" s="1">
        <v>58.206600000000002</v>
      </c>
      <c r="R270" s="1">
        <v>0.14105000000000001</v>
      </c>
      <c r="S270" s="1">
        <v>-1.1379999999999999</v>
      </c>
      <c r="T270" s="1">
        <v>22.152999999999999</v>
      </c>
      <c r="U270" s="1">
        <v>0.1245</v>
      </c>
    </row>
    <row r="271" spans="1:21">
      <c r="A271" s="1">
        <v>22</v>
      </c>
      <c r="B271" s="1">
        <v>1</v>
      </c>
      <c r="C271" s="1">
        <v>177.85</v>
      </c>
      <c r="D271" s="1">
        <v>3.8730000000000001E-2</v>
      </c>
      <c r="E271" s="1">
        <v>-0.77900000000000003</v>
      </c>
      <c r="F271" s="1">
        <v>70.981999999999999</v>
      </c>
      <c r="G271" s="1">
        <v>0.12786</v>
      </c>
      <c r="H271" s="1">
        <v>-1.304</v>
      </c>
      <c r="I271" s="1">
        <v>22.788</v>
      </c>
      <c r="J271" s="1">
        <v>0.11471000000000001</v>
      </c>
      <c r="K271" s="1"/>
      <c r="L271" s="1">
        <v>22</v>
      </c>
      <c r="M271" s="1">
        <v>1</v>
      </c>
      <c r="N271" s="1">
        <v>163.72999999999999</v>
      </c>
      <c r="O271" s="1">
        <v>3.6850000000000001E-2</v>
      </c>
      <c r="P271" s="1">
        <v>-0.60699999999999998</v>
      </c>
      <c r="Q271" s="1">
        <v>58.213000000000001</v>
      </c>
      <c r="R271" s="1">
        <v>0.14104</v>
      </c>
      <c r="S271" s="1">
        <v>-1.137</v>
      </c>
      <c r="T271" s="1">
        <v>22.17</v>
      </c>
      <c r="U271" s="1">
        <v>0.12447</v>
      </c>
    </row>
    <row r="272" spans="1:21">
      <c r="A272" s="1">
        <v>22.082999999999998</v>
      </c>
      <c r="B272" s="1">
        <v>1</v>
      </c>
      <c r="C272" s="1">
        <v>177.88</v>
      </c>
      <c r="D272" s="1">
        <v>3.8710000000000001E-2</v>
      </c>
      <c r="E272" s="1">
        <v>-0.78100000000000003</v>
      </c>
      <c r="F272" s="1">
        <v>71.029700000000005</v>
      </c>
      <c r="G272" s="1">
        <v>0.12776000000000001</v>
      </c>
      <c r="H272" s="1">
        <v>-1.3</v>
      </c>
      <c r="I272" s="1">
        <v>22.82</v>
      </c>
      <c r="J272" s="1">
        <v>0.11468</v>
      </c>
      <c r="K272" s="1"/>
      <c r="L272" s="1">
        <v>22.082999999999998</v>
      </c>
      <c r="M272" s="1">
        <v>1</v>
      </c>
      <c r="N272" s="1">
        <v>163.74</v>
      </c>
      <c r="O272" s="1">
        <v>3.6839999999999998E-2</v>
      </c>
      <c r="P272" s="1">
        <v>-0.60699999999999998</v>
      </c>
      <c r="Q272" s="1">
        <v>58.22</v>
      </c>
      <c r="R272" s="1">
        <v>0.14104</v>
      </c>
      <c r="S272" s="1">
        <v>-1.1359999999999999</v>
      </c>
      <c r="T272" s="1">
        <v>22.187000000000001</v>
      </c>
      <c r="U272" s="1">
        <v>0.12443</v>
      </c>
    </row>
    <row r="273" spans="1:21">
      <c r="A273" s="1">
        <v>22.167000000000002</v>
      </c>
      <c r="B273" s="1">
        <v>1</v>
      </c>
      <c r="C273" s="1">
        <v>177.91</v>
      </c>
      <c r="D273" s="1">
        <v>3.8670000000000003E-2</v>
      </c>
      <c r="E273" s="1">
        <v>-0.78300000000000003</v>
      </c>
      <c r="F273" s="1">
        <v>71.077299999999994</v>
      </c>
      <c r="G273" s="1">
        <v>0.12767000000000001</v>
      </c>
      <c r="H273" s="1">
        <v>-1.2969999999999999</v>
      </c>
      <c r="I273" s="1">
        <v>22.850999999999999</v>
      </c>
      <c r="J273" s="1">
        <v>0.11464000000000001</v>
      </c>
      <c r="K273" s="1"/>
      <c r="L273" s="1">
        <v>22.167000000000002</v>
      </c>
      <c r="M273" s="1">
        <v>1</v>
      </c>
      <c r="N273" s="1">
        <v>163.75</v>
      </c>
      <c r="O273" s="1">
        <v>3.6839999999999998E-2</v>
      </c>
      <c r="P273" s="1">
        <v>-0.60699999999999998</v>
      </c>
      <c r="Q273" s="1">
        <v>58.226700000000001</v>
      </c>
      <c r="R273" s="1">
        <v>0.14102999999999999</v>
      </c>
      <c r="S273" s="1">
        <v>-1.135</v>
      </c>
      <c r="T273" s="1">
        <v>22.202999999999999</v>
      </c>
      <c r="U273" s="1">
        <v>0.1244</v>
      </c>
    </row>
    <row r="274" spans="1:21">
      <c r="A274" s="1">
        <v>22.25</v>
      </c>
      <c r="B274" s="1">
        <v>1</v>
      </c>
      <c r="C274" s="1">
        <v>177.94</v>
      </c>
      <c r="D274" s="1">
        <v>3.8640000000000001E-2</v>
      </c>
      <c r="E274" s="1">
        <v>-0.78500000000000003</v>
      </c>
      <c r="F274" s="1">
        <v>71.123999999999995</v>
      </c>
      <c r="G274" s="1">
        <v>0.12758</v>
      </c>
      <c r="H274" s="1">
        <v>-1.2929999999999999</v>
      </c>
      <c r="I274" s="1">
        <v>22.882000000000001</v>
      </c>
      <c r="J274" s="1">
        <v>0.11461</v>
      </c>
      <c r="K274" s="1"/>
      <c r="L274" s="1">
        <v>22.25</v>
      </c>
      <c r="M274" s="1">
        <v>1</v>
      </c>
      <c r="N274" s="1">
        <v>163.76</v>
      </c>
      <c r="O274" s="1">
        <v>3.6830000000000002E-2</v>
      </c>
      <c r="P274" s="1">
        <v>-0.60799999999999998</v>
      </c>
      <c r="Q274" s="1">
        <v>58.232999999999997</v>
      </c>
      <c r="R274" s="1">
        <v>0.14102000000000001</v>
      </c>
      <c r="S274" s="1">
        <v>-1.1339999999999999</v>
      </c>
      <c r="T274" s="1">
        <v>22.22</v>
      </c>
      <c r="U274" s="1">
        <v>0.12436999999999999</v>
      </c>
    </row>
    <row r="275" spans="1:21">
      <c r="A275" s="1">
        <v>22.332999999999998</v>
      </c>
      <c r="B275" s="1">
        <v>1</v>
      </c>
      <c r="C275" s="1">
        <v>177.97</v>
      </c>
      <c r="D275" s="1">
        <v>3.8609999999999998E-2</v>
      </c>
      <c r="E275" s="1">
        <v>-0.78700000000000003</v>
      </c>
      <c r="F275" s="1">
        <v>71.171400000000006</v>
      </c>
      <c r="G275" s="1">
        <v>0.12748999999999999</v>
      </c>
      <c r="H275" s="1">
        <v>-1.29</v>
      </c>
      <c r="I275" s="1">
        <v>22.913</v>
      </c>
      <c r="J275" s="1">
        <v>0.11458</v>
      </c>
      <c r="K275" s="1"/>
      <c r="L275" s="1">
        <v>22.332999999999998</v>
      </c>
      <c r="M275" s="1">
        <v>1</v>
      </c>
      <c r="N275" s="1">
        <v>163.77000000000001</v>
      </c>
      <c r="O275" s="1">
        <v>3.6830000000000002E-2</v>
      </c>
      <c r="P275" s="1">
        <v>-0.60799999999999998</v>
      </c>
      <c r="Q275" s="1">
        <v>58.240099999999998</v>
      </c>
      <c r="R275" s="1">
        <v>0.14101</v>
      </c>
      <c r="S275" s="1">
        <v>-1.133</v>
      </c>
      <c r="T275" s="1">
        <v>22.236999999999998</v>
      </c>
      <c r="U275" s="1">
        <v>0.12434000000000001</v>
      </c>
    </row>
    <row r="276" spans="1:21">
      <c r="A276" s="1">
        <v>22.417000000000002</v>
      </c>
      <c r="B276" s="1">
        <v>1</v>
      </c>
      <c r="C276" s="1">
        <v>178</v>
      </c>
      <c r="D276" s="1">
        <v>3.8580000000000003E-2</v>
      </c>
      <c r="E276" s="1">
        <v>-0.78900000000000003</v>
      </c>
      <c r="F276" s="1">
        <v>71.217600000000004</v>
      </c>
      <c r="G276" s="1">
        <v>0.12739</v>
      </c>
      <c r="H276" s="1">
        <v>-1.286</v>
      </c>
      <c r="I276" s="1">
        <v>22.945</v>
      </c>
      <c r="J276" s="1">
        <v>0.11455</v>
      </c>
      <c r="K276" s="1"/>
      <c r="L276" s="1">
        <v>22.417000000000002</v>
      </c>
      <c r="M276" s="1">
        <v>1</v>
      </c>
      <c r="N276" s="1">
        <v>163.78</v>
      </c>
      <c r="O276" s="1">
        <v>3.6819999999999999E-2</v>
      </c>
      <c r="P276" s="1">
        <v>-0.60799999999999998</v>
      </c>
      <c r="Q276" s="1">
        <v>58.247599999999998</v>
      </c>
      <c r="R276" s="1">
        <v>0.14099999999999999</v>
      </c>
      <c r="S276" s="1">
        <v>-1.1319999999999999</v>
      </c>
      <c r="T276" s="1">
        <v>22.254000000000001</v>
      </c>
      <c r="U276" s="1">
        <v>0.12429999999999999</v>
      </c>
    </row>
    <row r="277" spans="1:21">
      <c r="A277" s="1">
        <v>22.5</v>
      </c>
      <c r="B277" s="1">
        <v>1</v>
      </c>
      <c r="C277" s="1">
        <v>178.03</v>
      </c>
      <c r="D277" s="1">
        <v>3.8539999999999998E-2</v>
      </c>
      <c r="E277" s="1">
        <v>-0.79100000000000004</v>
      </c>
      <c r="F277" s="1">
        <v>71.264499999999998</v>
      </c>
      <c r="G277" s="1">
        <v>0.1273</v>
      </c>
      <c r="H277" s="1">
        <v>-1.2829999999999999</v>
      </c>
      <c r="I277" s="1">
        <v>22.975000000000001</v>
      </c>
      <c r="J277" s="1">
        <v>0.11452</v>
      </c>
      <c r="K277" s="1"/>
      <c r="L277" s="1">
        <v>22.5</v>
      </c>
      <c r="M277" s="1">
        <v>1</v>
      </c>
      <c r="N277" s="1">
        <v>163.78</v>
      </c>
      <c r="O277" s="1">
        <v>3.6819999999999999E-2</v>
      </c>
      <c r="P277" s="1">
        <v>-0.60899999999999999</v>
      </c>
      <c r="Q277" s="1">
        <v>58.254600000000003</v>
      </c>
      <c r="R277" s="1">
        <v>0.14099</v>
      </c>
      <c r="S277" s="1">
        <v>-1.131</v>
      </c>
      <c r="T277" s="1">
        <v>22.271000000000001</v>
      </c>
      <c r="U277" s="1">
        <v>0.12427000000000001</v>
      </c>
    </row>
    <row r="278" spans="1:21">
      <c r="A278" s="1">
        <v>22.582999999999998</v>
      </c>
      <c r="B278" s="1">
        <v>1</v>
      </c>
      <c r="C278" s="1">
        <v>178.06</v>
      </c>
      <c r="D278" s="1">
        <v>3.8510000000000003E-2</v>
      </c>
      <c r="E278" s="1">
        <v>-0.79300000000000004</v>
      </c>
      <c r="F278" s="1">
        <v>71.311000000000007</v>
      </c>
      <c r="G278" s="1">
        <v>0.12720999999999999</v>
      </c>
      <c r="H278" s="1">
        <v>-1.2789999999999999</v>
      </c>
      <c r="I278" s="1">
        <v>23.004999999999999</v>
      </c>
      <c r="J278" s="1">
        <v>0.11448999999999999</v>
      </c>
      <c r="K278" s="1"/>
      <c r="L278" s="1">
        <v>22.582999999999998</v>
      </c>
      <c r="M278" s="1">
        <v>1</v>
      </c>
      <c r="N278" s="1">
        <v>163.79</v>
      </c>
      <c r="O278" s="1">
        <v>3.6819999999999999E-2</v>
      </c>
      <c r="P278" s="1">
        <v>-0.60899999999999999</v>
      </c>
      <c r="Q278" s="1">
        <v>58.262</v>
      </c>
      <c r="R278" s="1">
        <v>0.14097999999999999</v>
      </c>
      <c r="S278" s="1">
        <v>-1.1299999999999999</v>
      </c>
      <c r="T278" s="1">
        <v>22.286999999999999</v>
      </c>
      <c r="U278" s="1">
        <v>0.12424</v>
      </c>
    </row>
    <row r="279" spans="1:21">
      <c r="A279" s="1">
        <v>22.667000000000002</v>
      </c>
      <c r="B279" s="1">
        <v>1</v>
      </c>
      <c r="C279" s="1">
        <v>178.09</v>
      </c>
      <c r="D279" s="1">
        <v>3.8469999999999997E-2</v>
      </c>
      <c r="E279" s="1">
        <v>-0.79500000000000004</v>
      </c>
      <c r="F279" s="1">
        <v>71.357299999999995</v>
      </c>
      <c r="G279" s="1">
        <v>0.12711</v>
      </c>
      <c r="H279" s="1">
        <v>-1.276</v>
      </c>
      <c r="I279" s="1">
        <v>23.036000000000001</v>
      </c>
      <c r="J279" s="1">
        <v>0.11446000000000001</v>
      </c>
      <c r="K279" s="1"/>
      <c r="L279" s="1">
        <v>22.667000000000002</v>
      </c>
      <c r="M279" s="1">
        <v>1</v>
      </c>
      <c r="N279" s="1">
        <v>163.80000000000001</v>
      </c>
      <c r="O279" s="1">
        <v>3.6810000000000002E-2</v>
      </c>
      <c r="P279" s="1">
        <v>-0.61</v>
      </c>
      <c r="Q279" s="1">
        <v>58.268999999999998</v>
      </c>
      <c r="R279" s="1">
        <v>0.14096</v>
      </c>
      <c r="S279" s="1">
        <v>-1.129</v>
      </c>
      <c r="T279" s="1">
        <v>22.303000000000001</v>
      </c>
      <c r="U279" s="1">
        <v>0.12421</v>
      </c>
    </row>
    <row r="280" spans="1:21">
      <c r="A280" s="1">
        <v>22.75</v>
      </c>
      <c r="B280" s="1">
        <v>1</v>
      </c>
      <c r="C280" s="1">
        <v>178.13</v>
      </c>
      <c r="D280" s="1">
        <v>3.8429999999999999E-2</v>
      </c>
      <c r="E280" s="1">
        <v>-0.79700000000000004</v>
      </c>
      <c r="F280" s="1">
        <v>71.403999999999996</v>
      </c>
      <c r="G280" s="1">
        <v>0.12701999999999999</v>
      </c>
      <c r="H280" s="1">
        <v>-1.272</v>
      </c>
      <c r="I280" s="1">
        <v>23.067</v>
      </c>
      <c r="J280" s="1">
        <v>0.11443</v>
      </c>
      <c r="K280" s="1"/>
      <c r="L280" s="1">
        <v>22.75</v>
      </c>
      <c r="M280" s="1">
        <v>1</v>
      </c>
      <c r="N280" s="1">
        <v>163.80000000000001</v>
      </c>
      <c r="O280" s="1">
        <v>3.6810000000000002E-2</v>
      </c>
      <c r="P280" s="1">
        <v>-0.61</v>
      </c>
      <c r="Q280" s="1">
        <v>58.277000000000001</v>
      </c>
      <c r="R280" s="1">
        <v>0.14094999999999999</v>
      </c>
      <c r="S280" s="1">
        <v>-1.127</v>
      </c>
      <c r="T280" s="1">
        <v>22.318999999999999</v>
      </c>
      <c r="U280" s="1">
        <v>0.12418</v>
      </c>
    </row>
    <row r="281" spans="1:21">
      <c r="A281" s="1">
        <v>22.832999999999998</v>
      </c>
      <c r="B281" s="1">
        <v>1</v>
      </c>
      <c r="C281" s="1">
        <v>178.16</v>
      </c>
      <c r="D281" s="1">
        <v>3.8399999999999997E-2</v>
      </c>
      <c r="E281" s="1">
        <v>-0.79900000000000004</v>
      </c>
      <c r="F281" s="1">
        <v>71.450199999999995</v>
      </c>
      <c r="G281" s="1">
        <v>0.12692999999999999</v>
      </c>
      <c r="H281" s="1">
        <v>-1.2689999999999999</v>
      </c>
      <c r="I281" s="1">
        <v>23.097000000000001</v>
      </c>
      <c r="J281" s="1">
        <v>0.1144</v>
      </c>
      <c r="K281" s="1"/>
      <c r="L281" s="1">
        <v>22.832999999999998</v>
      </c>
      <c r="M281" s="1">
        <v>1</v>
      </c>
      <c r="N281" s="1">
        <v>163.81</v>
      </c>
      <c r="O281" s="1">
        <v>3.6810000000000002E-2</v>
      </c>
      <c r="P281" s="1">
        <v>-0.61</v>
      </c>
      <c r="Q281" s="1">
        <v>58.283999999999999</v>
      </c>
      <c r="R281" s="1">
        <v>0.14094000000000001</v>
      </c>
      <c r="S281" s="1">
        <v>-1.1259999999999999</v>
      </c>
      <c r="T281" s="1">
        <v>22.335999999999999</v>
      </c>
      <c r="U281" s="1">
        <v>0.12414</v>
      </c>
    </row>
    <row r="282" spans="1:21">
      <c r="A282" s="1">
        <v>22.917000000000002</v>
      </c>
      <c r="B282" s="1">
        <v>1</v>
      </c>
      <c r="C282" s="1">
        <v>178.2</v>
      </c>
      <c r="D282" s="1">
        <v>3.8359999999999998E-2</v>
      </c>
      <c r="E282" s="1">
        <v>-0.8</v>
      </c>
      <c r="F282" s="1">
        <v>71.496399999999994</v>
      </c>
      <c r="G282" s="1">
        <v>0.12684000000000001</v>
      </c>
      <c r="H282" s="1">
        <v>-1.266</v>
      </c>
      <c r="I282" s="1">
        <v>23.126999999999999</v>
      </c>
      <c r="J282" s="1">
        <v>0.11437</v>
      </c>
      <c r="K282" s="1"/>
      <c r="L282" s="1">
        <v>22.917000000000002</v>
      </c>
      <c r="M282" s="1">
        <v>1</v>
      </c>
      <c r="N282" s="1">
        <v>163.82</v>
      </c>
      <c r="O282" s="1">
        <v>3.6799999999999999E-2</v>
      </c>
      <c r="P282" s="1">
        <v>-0.61099999999999999</v>
      </c>
      <c r="Q282" s="1">
        <v>58.291699999999999</v>
      </c>
      <c r="R282" s="1">
        <v>0.14093</v>
      </c>
      <c r="S282" s="1">
        <v>-1.125</v>
      </c>
      <c r="T282" s="1">
        <v>22.352</v>
      </c>
      <c r="U282" s="1">
        <v>0.12411</v>
      </c>
    </row>
    <row r="283" spans="1:21">
      <c r="A283" s="1">
        <v>23</v>
      </c>
      <c r="B283" s="1">
        <v>1</v>
      </c>
      <c r="C283" s="1">
        <v>178.23</v>
      </c>
      <c r="D283" s="1">
        <v>3.8330000000000003E-2</v>
      </c>
      <c r="E283" s="1">
        <v>-0.80200000000000005</v>
      </c>
      <c r="F283" s="1">
        <v>71.537999999999997</v>
      </c>
      <c r="G283" s="1">
        <v>0.12676000000000001</v>
      </c>
      <c r="H283" s="1">
        <v>-1.2629999999999999</v>
      </c>
      <c r="I283" s="1">
        <v>23.154</v>
      </c>
      <c r="J283" s="1">
        <v>0.11434</v>
      </c>
      <c r="K283" s="1"/>
      <c r="L283" s="1">
        <v>23</v>
      </c>
      <c r="M283" s="1">
        <v>1</v>
      </c>
      <c r="N283" s="1">
        <v>163.82</v>
      </c>
      <c r="O283" s="1">
        <v>3.6799999999999999E-2</v>
      </c>
      <c r="P283" s="1">
        <v>-0.61099999999999999</v>
      </c>
      <c r="Q283" s="1">
        <v>58.296999999999997</v>
      </c>
      <c r="R283" s="1">
        <v>0.14093</v>
      </c>
      <c r="S283" s="1">
        <v>-1.125</v>
      </c>
      <c r="T283" s="1">
        <v>22.364000000000001</v>
      </c>
      <c r="U283" s="1">
        <v>0.12409000000000001</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4</vt:i4>
      </vt:variant>
      <vt:variant>
        <vt:lpstr>Named Ranges</vt:lpstr>
      </vt:variant>
      <vt:variant>
        <vt:i4>16</vt:i4>
      </vt:variant>
    </vt:vector>
  </HeadingPairs>
  <TitlesOfParts>
    <vt:vector size="27" baseType="lpstr">
      <vt:lpstr>Patient Record</vt:lpstr>
      <vt:lpstr>Quick Reference Guide</vt:lpstr>
      <vt:lpstr>About W4H</vt:lpstr>
      <vt:lpstr>Intro (obs)</vt:lpstr>
      <vt:lpstr>Pulse (obs)</vt:lpstr>
      <vt:lpstr>BP (obs)</vt:lpstr>
      <vt:lpstr>CGFData</vt:lpstr>
      <vt:lpstr>Weight Centile Chart</vt:lpstr>
      <vt:lpstr>W4H Chart</vt:lpstr>
      <vt:lpstr>HRChart (obs)</vt:lpstr>
      <vt:lpstr>BPChart (obs)</vt:lpstr>
      <vt:lpstr>DateofBirth</vt:lpstr>
      <vt:lpstr>female</vt:lpstr>
      <vt:lpstr>Import</vt:lpstr>
      <vt:lpstr>male</vt:lpstr>
      <vt:lpstr>'Patient Record'!Print_Area</vt:lpstr>
      <vt:lpstr>'Quick Reference Guide'!Print_Area</vt:lpstr>
      <vt:lpstr>sex</vt:lpstr>
      <vt:lpstr>UserCentile1</vt:lpstr>
      <vt:lpstr>UserCentile2</vt:lpstr>
      <vt:lpstr>UserCentile3</vt:lpstr>
      <vt:lpstr>UserCentile4</vt:lpstr>
      <vt:lpstr>UserCentile5</vt:lpstr>
      <vt:lpstr>UserRef1</vt:lpstr>
      <vt:lpstr>UserRef2</vt:lpstr>
      <vt:lpstr>UserRef3</vt:lpstr>
      <vt:lpstr>WeightRange</vt:lpstr>
    </vt:vector>
  </TitlesOfParts>
  <Company>Maudsley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dc:creator>
  <cp:lastModifiedBy>Cartwright, Juliet</cp:lastModifiedBy>
  <cp:lastPrinted>2020-09-07T08:54:11Z</cp:lastPrinted>
  <dcterms:created xsi:type="dcterms:W3CDTF">1999-04-18T17:48:41Z</dcterms:created>
  <dcterms:modified xsi:type="dcterms:W3CDTF">2022-05-16T09:17:37Z</dcterms:modified>
</cp:coreProperties>
</file>